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bookViews>
  <sheets>
    <sheet name="様式6-1" sheetId="2" r:id="rId1"/>
    <sheet name="様式6-2" sheetId="3" r:id="rId2"/>
    <sheet name="添付1" sheetId="10" r:id="rId3"/>
    <sheet name="添付2" sheetId="6" r:id="rId4"/>
    <sheet name="添付5（太陽光）" sheetId="9" r:id="rId5"/>
    <sheet name="添付5（蓄電池）" sheetId="11" r:id="rId6"/>
    <sheet name="集計用" sheetId="17" r:id="rId7"/>
  </sheets>
  <definedNames>
    <definedName name="_xlnm.Print_Area" localSheetId="2">添付1!$A$1:$H$23</definedName>
    <definedName name="_xlnm.Print_Area" localSheetId="3">添付2!$A$1:$M$33</definedName>
    <definedName name="_xlnm.Print_Area" localSheetId="4">'添付5（太陽光）'!$A$1:$K$64</definedName>
    <definedName name="_xlnm.Print_Area" localSheetId="5">'添付5（蓄電池）'!$A$1:$K$64</definedName>
    <definedName name="_xlnm.Print_Area" localSheetId="0">'様式6-1'!$A$1:$Z$39</definedName>
    <definedName name="_xlnm.Print_Area" localSheetId="1">'様式6-2'!$A$1:$Z$29</definedName>
  </definedNames>
  <calcPr calcId="162913"/>
</workbook>
</file>

<file path=xl/calcChain.xml><?xml version="1.0" encoding="utf-8"?>
<calcChain xmlns="http://schemas.openxmlformats.org/spreadsheetml/2006/main">
  <c r="S2" i="17" l="1"/>
  <c r="R2" i="17"/>
  <c r="N2" i="17"/>
  <c r="AL2" i="17" l="1"/>
  <c r="S54" i="9" l="1"/>
  <c r="S54" i="11"/>
  <c r="AN2" i="17" l="1"/>
  <c r="AM2" i="17"/>
  <c r="AK2" i="17"/>
  <c r="AJ2" i="17"/>
  <c r="AI2" i="17"/>
  <c r="AH2" i="17"/>
  <c r="AG2" i="17"/>
  <c r="AF2" i="17"/>
  <c r="AE2" i="17"/>
  <c r="AC2" i="17"/>
  <c r="AB2" i="17"/>
  <c r="X2" i="17"/>
  <c r="AO2" i="17" s="1"/>
  <c r="U2" i="17"/>
  <c r="T2" i="17"/>
  <c r="Q2" i="17"/>
  <c r="P2" i="17"/>
  <c r="O2" i="17"/>
  <c r="M2" i="17"/>
  <c r="L2" i="17"/>
  <c r="K2" i="17"/>
  <c r="J2" i="17"/>
  <c r="I2" i="17"/>
  <c r="H2" i="17"/>
  <c r="G2" i="17"/>
  <c r="F2" i="17"/>
  <c r="AD2" i="17" s="1"/>
  <c r="M35" i="2" l="1"/>
  <c r="M34" i="2"/>
  <c r="H35" i="2"/>
  <c r="H34" i="2"/>
  <c r="H55" i="11" l="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3" i="11"/>
  <c r="H12" i="11"/>
  <c r="H11" i="11"/>
  <c r="H14" i="11" s="1"/>
  <c r="F6" i="3" s="1"/>
  <c r="H55" i="9"/>
  <c r="H54" i="9"/>
  <c r="H53" i="9"/>
  <c r="H52" i="9"/>
  <c r="H51" i="9"/>
  <c r="H50" i="9"/>
  <c r="H49" i="9"/>
  <c r="H48" i="9"/>
  <c r="H47" i="9"/>
  <c r="H46" i="9"/>
  <c r="H45" i="9"/>
  <c r="H44" i="9"/>
  <c r="H43" i="9"/>
  <c r="H42" i="9"/>
  <c r="H41" i="9"/>
  <c r="H40" i="9"/>
  <c r="H39" i="9"/>
  <c r="H38" i="9"/>
  <c r="H37" i="9"/>
  <c r="H36" i="9"/>
  <c r="H34" i="9"/>
  <c r="H33" i="9"/>
  <c r="H32" i="9"/>
  <c r="H31" i="9"/>
  <c r="H30" i="9"/>
  <c r="H29" i="9"/>
  <c r="H28" i="9"/>
  <c r="H27" i="9"/>
  <c r="H26" i="9"/>
  <c r="H25" i="9"/>
  <c r="H24" i="9"/>
  <c r="H23" i="9"/>
  <c r="H22" i="9"/>
  <c r="H21" i="9"/>
  <c r="H20" i="9"/>
  <c r="H19" i="9"/>
  <c r="H18" i="9"/>
  <c r="H17" i="9"/>
  <c r="H16" i="9"/>
  <c r="H15" i="9"/>
  <c r="H13" i="9"/>
  <c r="H12" i="9"/>
  <c r="H11" i="9"/>
  <c r="H56" i="9" l="1"/>
  <c r="P5" i="3" s="1"/>
  <c r="H14" i="9"/>
  <c r="F5" i="3" s="1"/>
  <c r="H56" i="11"/>
  <c r="P6" i="3" s="1"/>
  <c r="H35" i="9"/>
  <c r="K5" i="3" s="1"/>
  <c r="H35" i="11"/>
  <c r="K6" i="3" s="1"/>
  <c r="K7" i="3" l="1"/>
  <c r="H57" i="11"/>
  <c r="D6" i="11" s="1"/>
  <c r="D3" i="11" s="1"/>
  <c r="P7" i="3"/>
  <c r="H57" i="9"/>
  <c r="F7" i="3"/>
  <c r="U5" i="3"/>
  <c r="F17" i="3" s="1"/>
  <c r="H58" i="9"/>
  <c r="H59" i="9" s="1"/>
  <c r="D6" i="9"/>
  <c r="D3" i="9" s="1"/>
  <c r="U7" i="3" l="1"/>
  <c r="H58" i="11"/>
  <c r="H59" i="11" s="1"/>
  <c r="N26" i="2"/>
  <c r="V2" i="17" s="1"/>
  <c r="U6" i="3" l="1"/>
  <c r="F19" i="3" s="1"/>
  <c r="K7" i="6" l="1"/>
  <c r="K24" i="6" l="1"/>
  <c r="K25" i="6"/>
  <c r="R35" i="2" s="1"/>
  <c r="K11" i="6"/>
  <c r="K10" i="6"/>
  <c r="K6" i="6"/>
  <c r="K8" i="6"/>
  <c r="R34" i="2" l="1"/>
  <c r="D25" i="6"/>
  <c r="G21" i="6"/>
  <c r="X34" i="2" s="1"/>
  <c r="Z2" i="17" s="1"/>
  <c r="D8" i="6"/>
  <c r="K9" i="6" l="1"/>
  <c r="R33" i="2" l="1"/>
  <c r="M32" i="2"/>
  <c r="H31" i="2"/>
  <c r="R31" i="2"/>
  <c r="H33" i="2"/>
  <c r="R32" i="2"/>
  <c r="M31" i="2"/>
  <c r="H32" i="2"/>
  <c r="M33" i="2"/>
  <c r="D11" i="6"/>
  <c r="G3" i="6"/>
  <c r="K21" i="6" s="1"/>
  <c r="U18" i="3" s="1"/>
  <c r="F18" i="3" s="1"/>
  <c r="X31" i="2" l="1"/>
  <c r="D8" i="9"/>
  <c r="D4" i="10"/>
  <c r="D3" i="10"/>
  <c r="D5" i="9" l="1"/>
  <c r="U16" i="3"/>
  <c r="Y2" i="17"/>
  <c r="AA2" i="17" s="1"/>
  <c r="D8" i="11"/>
  <c r="D5" i="11" l="1"/>
  <c r="F16" i="3"/>
  <c r="P17" i="3" s="1"/>
  <c r="P18" i="3"/>
  <c r="P19" i="3"/>
  <c r="F20" i="3" l="1"/>
  <c r="P16" i="3"/>
  <c r="N27" i="2" l="1"/>
  <c r="W2" i="17" s="1"/>
  <c r="AR28" i="2"/>
</calcChain>
</file>

<file path=xl/sharedStrings.xml><?xml version="1.0" encoding="utf-8"?>
<sst xmlns="http://schemas.openxmlformats.org/spreadsheetml/2006/main" count="616" uniqueCount="327">
  <si>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</si>
  <si>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</si>
  <si>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</si>
  <si>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</si>
  <si>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</si>
  <si>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</si>
  <si>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</si>
  <si>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</si>
  <si>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金</t>
    <phoneticPr fontId="21"/>
  </si>
  <si>
    <t>円</t>
    <rPh sb="0" eb="1">
      <t>エン</t>
    </rPh>
    <phoneticPr fontId="21"/>
  </si>
  <si>
    <t>年</t>
    <rPh sb="0" eb="1">
      <t>ネン</t>
    </rPh>
    <phoneticPr fontId="21"/>
  </si>
  <si>
    <t>-</t>
    <phoneticPr fontId="21"/>
  </si>
  <si>
    <t xml:space="preserve">※２
</t>
    <phoneticPr fontId="21"/>
  </si>
  <si>
    <t>※１</t>
    <phoneticPr fontId="21"/>
  </si>
  <si>
    <t>※３</t>
    <phoneticPr fontId="21"/>
  </si>
  <si>
    <t>原則、金額は税抜で記入してください。</t>
    <phoneticPr fontId="21"/>
  </si>
  <si>
    <t>※　該当する場合、□にチェック（又は■に反転）を入れてください。</t>
  </si>
  <si>
    <t>蓄電池</t>
  </si>
  <si>
    <t>蓄電池</t>
    <rPh sb="0" eb="3">
      <t>チクデンチ</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</si>
  <si>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</si>
  <si>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</si>
  <si>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</si>
  <si>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</si>
  <si>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</si>
  <si>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</si>
  <si>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</si>
  <si>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</si>
  <si>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</si>
  <si>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</si>
  <si>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</si>
  <si>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</si>
  <si>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</si>
  <si>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</si>
  <si>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</si>
  <si>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</si>
  <si>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</si>
  <si>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</si>
  <si>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</si>
  <si>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添付書類</t>
  </si>
  <si>
    <t>様式</t>
  </si>
  <si>
    <t>形式</t>
  </si>
  <si>
    <t>チェック</t>
    <phoneticPr fontId="21"/>
  </si>
  <si>
    <t>備考</t>
  </si>
  <si>
    <t>01</t>
    <phoneticPr fontId="21"/>
  </si>
  <si>
    <t>チェックリスト</t>
  </si>
  <si>
    <t>添付1</t>
  </si>
  <si>
    <t>Excel</t>
  </si>
  <si>
    <t>02</t>
    <phoneticPr fontId="21"/>
  </si>
  <si>
    <t>PDF</t>
    <phoneticPr fontId="21"/>
  </si>
  <si>
    <t>03</t>
    <phoneticPr fontId="21"/>
  </si>
  <si>
    <t>設備装置の一覧表</t>
  </si>
  <si>
    <t>補助対象設備の図面</t>
    <phoneticPr fontId="21"/>
  </si>
  <si>
    <t>07</t>
  </si>
  <si>
    <t>08</t>
  </si>
  <si>
    <t>09</t>
  </si>
  <si>
    <t>―</t>
    <phoneticPr fontId="21"/>
  </si>
  <si>
    <t>経費内訳書</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</si>
  <si>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</si>
  <si>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</si>
  <si>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</si>
  <si>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　チェックリスト【実績報告書】</t>
    <rPh sb="9" eb="14">
      <t>ジッセキホウコクショ</t>
    </rPh>
    <phoneticPr fontId="21"/>
  </si>
  <si>
    <t>実績報告書提出時はこちらのチェックリストを使用してください。</t>
    <rPh sb="0" eb="2">
      <t>ジッセキ</t>
    </rPh>
    <rPh sb="2" eb="5">
      <t>ホウコクショ</t>
    </rPh>
    <rPh sb="5" eb="8">
      <t>テイシュツジ</t>
    </rPh>
    <rPh sb="21" eb="23">
      <t>シヨウ</t>
    </rPh>
    <phoneticPr fontId="21"/>
  </si>
  <si>
    <t>補助事業者</t>
    <rPh sb="0" eb="5">
      <t>ホジョジギョウシャ</t>
    </rPh>
    <phoneticPr fontId="21"/>
  </si>
  <si>
    <t>【実績報告書】のもの</t>
    <phoneticPr fontId="21"/>
  </si>
  <si>
    <t>契約関係書類（工事請負契約書等、リース等の契約書）の写し</t>
    <rPh sb="14" eb="15">
      <t>トウ</t>
    </rPh>
    <phoneticPr fontId="21"/>
  </si>
  <si>
    <t>04</t>
    <phoneticPr fontId="21"/>
  </si>
  <si>
    <t>補助対象経費のとおり事業を実施したことを証する書類</t>
  </si>
  <si>
    <t>05</t>
    <phoneticPr fontId="21"/>
  </si>
  <si>
    <t>添付2</t>
    <rPh sb="0" eb="2">
      <t>テンプ</t>
    </rPh>
    <phoneticPr fontId="21"/>
  </si>
  <si>
    <t>Excel</t>
    <phoneticPr fontId="21"/>
  </si>
  <si>
    <t>06</t>
    <phoneticPr fontId="21"/>
  </si>
  <si>
    <t>補助対象設備の竣工写真</t>
  </si>
  <si>
    <t>支出の証拠書類の写し</t>
  </si>
  <si>
    <t>電力会社との協議内容が分かる書類</t>
  </si>
  <si>
    <t>補助金の振込先が分かる書類</t>
  </si>
  <si>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</si>
  <si>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</si>
  <si>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</si>
  <si>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</si>
  <si>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</si>
  <si>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</si>
  <si>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</si>
  <si>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</si>
  <si>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</si>
  <si>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</si>
  <si>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</si>
  <si>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発電出力（kW）</t>
    <rPh sb="0" eb="4">
      <t>ハツデンシュツリョク</t>
    </rPh>
    <phoneticPr fontId="21"/>
  </si>
  <si>
    <t>水色のセルは自動計算のため入力不要です</t>
    <rPh sb="0" eb="2">
      <t>ミズイロ</t>
    </rPh>
    <rPh sb="6" eb="10">
      <t>ジドウケイサン</t>
    </rPh>
    <rPh sb="13" eb="17">
      <t>ニュウリョクフヨウ</t>
    </rPh>
    <phoneticPr fontId="21"/>
  </si>
  <si>
    <t>蓄電容量（kWh）</t>
    <rPh sb="0" eb="4">
      <t>チクデンヨウリョウ</t>
    </rPh>
    <phoneticPr fontId="21"/>
  </si>
  <si>
    <t>番号</t>
    <rPh sb="0" eb="2">
      <t>バンゴウ</t>
    </rPh>
    <phoneticPr fontId="21"/>
  </si>
  <si>
    <t>合計</t>
    <rPh sb="0" eb="2">
      <t>ゴウケイ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</si>
  <si>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</si>
  <si>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</si>
  <si>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</si>
  <si>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</si>
  <si>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</si>
  <si>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</si>
  <si>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</si>
  <si>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</si>
  <si>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</si>
  <si>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</si>
  <si>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</si>
  <si>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</si>
  <si>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</si>
  <si>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</si>
  <si>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</si>
  <si>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</si>
  <si>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</si>
  <si>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</si>
  <si>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</si>
  <si>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</si>
  <si>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</si>
  <si>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</si>
  <si>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</si>
  <si>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</si>
  <si>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</si>
  <si>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</si>
  <si>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</si>
  <si>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</si>
  <si>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</si>
  <si>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</si>
  <si>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</si>
  <si>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</si>
  <si>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実績報告書兼請求書</t>
    <rPh sb="0" eb="9">
      <t>ジッセキホウコクショケンセイキュウショ</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</si>
  <si>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</si>
  <si>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既設</t>
  </si>
  <si>
    <t>製造者名</t>
  </si>
  <si>
    <t>発電出力又は蓄電容量</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</si>
  <si>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</si>
  <si>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</si>
  <si>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</si>
  <si>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</si>
  <si>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</si>
  <si>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</si>
  <si>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</si>
  <si>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</si>
  <si>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</si>
  <si>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</si>
  <si>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添付５から自動入力されます</t>
    <rPh sb="0" eb="2">
      <t>テンプ</t>
    </rPh>
    <rPh sb="5" eb="7">
      <t>ジドウ</t>
    </rPh>
    <rPh sb="7" eb="9">
      <t>ニュウリョク</t>
    </rPh>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</si>
  <si>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</si>
  <si>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</si>
  <si>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</si>
  <si>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</si>
  <si>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</si>
  <si>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</si>
  <si>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</si>
  <si>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</si>
  <si>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</si>
  <si>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</si>
  <si>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</si>
  <si>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</si>
  <si>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</si>
  <si>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</si>
  <si>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</si>
  <si>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</si>
  <si>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</si>
  <si>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</si>
  <si>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円</t>
    <rPh sb="0" eb="1">
      <t>エン</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</si>
  <si>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</si>
  <si>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</si>
  <si>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</si>
  <si>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</si>
  <si>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</si>
  <si>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</si>
  <si>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</si>
  <si>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</si>
  <si>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</si>
  <si>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</si>
  <si>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</si>
  <si>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</si>
  <si>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</si>
  <si>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</si>
  <si>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</si>
  <si>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</si>
  <si>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</si>
  <si>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</si>
  <si>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</si>
  <si>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</si>
  <si>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</si>
  <si>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</si>
  <si>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</si>
  <si>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様式６（第13条関係）</t>
    <phoneticPr fontId="21"/>
  </si>
  <si>
    <t>（補助事業者）</t>
    <rPh sb="1" eb="6">
      <t>ホジョジギョウシャ</t>
    </rPh>
    <phoneticPr fontId="21"/>
  </si>
  <si>
    <t>令和</t>
    <rPh sb="0" eb="2">
      <t>レイワ</t>
    </rPh>
    <phoneticPr fontId="21"/>
  </si>
  <si>
    <t>年</t>
    <rPh sb="0" eb="1">
      <t>ネン</t>
    </rPh>
    <phoneticPr fontId="21"/>
  </si>
  <si>
    <t>月</t>
    <rPh sb="0" eb="1">
      <t>ガツ</t>
    </rPh>
    <phoneticPr fontId="21"/>
  </si>
  <si>
    <t>日付け環政第</t>
    <rPh sb="0" eb="1">
      <t>ニチ</t>
    </rPh>
    <rPh sb="1" eb="2">
      <t>ヅ</t>
    </rPh>
    <rPh sb="3" eb="5">
      <t>カンセイ</t>
    </rPh>
    <rPh sb="5" eb="6">
      <t>ダイ</t>
    </rPh>
    <phoneticPr fontId="21"/>
  </si>
  <si>
    <t>号をもって補助金の交付決定を受けた補助対象</t>
    <phoneticPr fontId="21"/>
  </si>
  <si>
    <t>該当する場合、□にチェック（又は■に反転）を入れてください。</t>
    <rPh sb="0" eb="2">
      <t>ガイトウ</t>
    </rPh>
    <rPh sb="4" eb="6">
      <t>バアイ</t>
    </rPh>
    <rPh sb="14" eb="15">
      <t>マタ</t>
    </rPh>
    <rPh sb="18" eb="20">
      <t>ハンテン</t>
    </rPh>
    <rPh sb="22" eb="23">
      <t>イ</t>
    </rPh>
    <phoneticPr fontId="21"/>
  </si>
  <si>
    <t>補助対象事業完了年月日については、設置工事完了日及び補助事業者における支出義務額（設置に要する経費の全額）の支払日のいずれか遅い日を記載してください。</t>
    <phoneticPr fontId="21"/>
  </si>
  <si>
    <t>※４</t>
    <phoneticPr fontId="21"/>
  </si>
  <si>
    <t>導入設備の概要について、既設の自家消費型太陽光発電設備又は蓄電池と一体的に使用する場合は、当該設備の概要も記入してください。</t>
    <phoneticPr fontId="21"/>
  </si>
  <si>
    <t>設置場所の名称</t>
    <rPh sb="0" eb="4">
      <t>セッチバショ</t>
    </rPh>
    <rPh sb="5" eb="7">
      <t>メイショウ</t>
    </rPh>
    <phoneticPr fontId="21"/>
  </si>
  <si>
    <t>所在地</t>
    <rPh sb="0" eb="3">
      <t>ショザイチ</t>
    </rPh>
    <phoneticPr fontId="21"/>
  </si>
  <si>
    <t>補助対象設備</t>
    <rPh sb="0" eb="2">
      <t>ホジョ</t>
    </rPh>
    <rPh sb="2" eb="4">
      <t>タイショウ</t>
    </rPh>
    <rPh sb="4" eb="6">
      <t>セツビ</t>
    </rPh>
    <phoneticPr fontId="21"/>
  </si>
  <si>
    <t>補助対象事業着手年月日</t>
    <rPh sb="0" eb="4">
      <t>ホジョタイショウ</t>
    </rPh>
    <rPh sb="4" eb="6">
      <t>ジギョウ</t>
    </rPh>
    <rPh sb="6" eb="8">
      <t>チャクシュ</t>
    </rPh>
    <rPh sb="8" eb="11">
      <t>ネンガッピ</t>
    </rPh>
    <phoneticPr fontId="21"/>
  </si>
  <si>
    <t>補助対象事業完了年月日</t>
    <rPh sb="0" eb="4">
      <t>ホジョタイショウ</t>
    </rPh>
    <rPh sb="4" eb="6">
      <t>ジギョウ</t>
    </rPh>
    <rPh sb="6" eb="8">
      <t>カンリョウ</t>
    </rPh>
    <rPh sb="8" eb="11">
      <t>ネンガッピ</t>
    </rPh>
    <phoneticPr fontId="21"/>
  </si>
  <si>
    <t>交付決定額</t>
    <rPh sb="0" eb="5">
      <t>コウフケッテイガク</t>
    </rPh>
    <phoneticPr fontId="21"/>
  </si>
  <si>
    <t>総事業費</t>
    <rPh sb="0" eb="1">
      <t>ソウ</t>
    </rPh>
    <rPh sb="1" eb="4">
      <t>ジギョウヒ</t>
    </rPh>
    <phoneticPr fontId="21"/>
  </si>
  <si>
    <t>うち、補助対象経費</t>
    <rPh sb="3" eb="9">
      <t>ホジョタイショウケイヒ</t>
    </rPh>
    <phoneticPr fontId="21"/>
  </si>
  <si>
    <t>補助金所要額（精算額）</t>
    <rPh sb="0" eb="6">
      <t>ホジョキンショヨウガク</t>
    </rPh>
    <rPh sb="7" eb="10">
      <t>セイサンガク</t>
    </rPh>
    <phoneticPr fontId="21"/>
  </si>
  <si>
    <t>請求額</t>
    <rPh sb="0" eb="3">
      <t>セイキュウガク</t>
    </rPh>
    <phoneticPr fontId="21"/>
  </si>
  <si>
    <t>蓄電池</t>
    <rPh sb="0" eb="3">
      <t>チクデンチ</t>
    </rPh>
    <phoneticPr fontId="21"/>
  </si>
  <si>
    <t>自家消費型太陽光発電設備</t>
    <rPh sb="0" eb="5">
      <t>ジカショウヒガタ</t>
    </rPh>
    <rPh sb="5" eb="8">
      <t>タイヨウコウ</t>
    </rPh>
    <rPh sb="8" eb="10">
      <t>ハツデン</t>
    </rPh>
    <rPh sb="10" eb="12">
      <t>セツビ</t>
    </rPh>
    <phoneticPr fontId="21"/>
  </si>
  <si>
    <t>１　補助対象経費</t>
    <phoneticPr fontId="21"/>
  </si>
  <si>
    <t>２　補助額の算出</t>
    <phoneticPr fontId="21"/>
  </si>
  <si>
    <t>３　振込先　　</t>
  </si>
  <si>
    <t>振込先金融機関名</t>
  </si>
  <si>
    <t>フリガナ</t>
  </si>
  <si>
    <t>口座名義</t>
  </si>
  <si>
    <t>※　振込先の口座名義人は申請人と同一人であることとし、口座種別は、普通預金口座又は当座預金口座としてください。</t>
  </si>
  <si>
    <t>口座番号（右詰めで記入）</t>
    <phoneticPr fontId="21"/>
  </si>
  <si>
    <t>種目</t>
    <phoneticPr fontId="21"/>
  </si>
  <si>
    <t>支店コード</t>
    <phoneticPr fontId="21"/>
  </si>
  <si>
    <t>金融機関コード</t>
    <phoneticPr fontId="21"/>
  </si>
  <si>
    <t>本・支店名</t>
    <phoneticPr fontId="21"/>
  </si>
  <si>
    <t>様式6</t>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</si>
  <si>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</si>
  <si>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</si>
  <si>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</si>
  <si>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</si>
  <si>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参考値：様式6-2「２　補助額の算出」の補助額</t>
    <rPh sb="0" eb="2">
      <t>サンコウ</t>
    </rPh>
    <rPh sb="2" eb="3">
      <t>アタイ</t>
    </rPh>
    <rPh sb="4" eb="6">
      <t>ヨウシキ</t>
    </rPh>
    <rPh sb="20" eb="23">
      <t>ホジョガク</t>
    </rPh>
    <phoneticPr fontId="21"/>
  </si>
  <si>
    <t>画像ﾃﾞｰﾀ</t>
    <phoneticPr fontId="21"/>
  </si>
  <si>
    <t>確認事項</t>
    <rPh sb="0" eb="4">
      <t>カクニンジコウ</t>
    </rPh>
    <phoneticPr fontId="21"/>
  </si>
  <si>
    <t>チェック</t>
    <phoneticPr fontId="21"/>
  </si>
  <si>
    <t>変更承認日又は変更内容に係る報告書の提出日</t>
    <rPh sb="0" eb="5">
      <t>ヘンコウショウニンビ</t>
    </rPh>
    <rPh sb="5" eb="6">
      <t>マタ</t>
    </rPh>
    <rPh sb="7" eb="11">
      <t>ヘンコウナイヨウ</t>
    </rPh>
    <rPh sb="12" eb="13">
      <t>カカ</t>
    </rPh>
    <rPh sb="14" eb="17">
      <t>ホウコクショ</t>
    </rPh>
    <rPh sb="18" eb="20">
      <t>テイシュツ</t>
    </rPh>
    <rPh sb="20" eb="21">
      <t>ビ</t>
    </rPh>
    <phoneticPr fontId="21"/>
  </si>
  <si>
    <t>交付申請時から事業計画の変更はあるか</t>
    <rPh sb="0" eb="5">
      <t>コウフシンセイジ</t>
    </rPh>
    <rPh sb="7" eb="11">
      <t>ジギョウケイカク</t>
    </rPh>
    <rPh sb="12" eb="14">
      <t>ヘンコウ</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</si>
  <si>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</si>
  <si>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</si>
  <si>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</si>
  <si>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パネルの設置場所事業所名</t>
  </si>
  <si>
    <t>パネルの設置場所住所</t>
  </si>
  <si>
    <t>交付決定額</t>
    <rPh sb="0" eb="2">
      <t>コウフ</t>
    </rPh>
    <rPh sb="2" eb="4">
      <t>ケッテイ</t>
    </rPh>
    <rPh sb="4" eb="5">
      <t>ガク</t>
    </rPh>
    <phoneticPr fontId="21"/>
  </si>
  <si>
    <t>総事業費</t>
    <rPh sb="0" eb="4">
      <t>ソウジギョウヒ</t>
    </rPh>
    <phoneticPr fontId="21"/>
  </si>
  <si>
    <t>請求額</t>
    <rPh sb="0" eb="2">
      <t>セイキュウ</t>
    </rPh>
    <rPh sb="2" eb="3">
      <t>ガク</t>
    </rPh>
    <phoneticPr fontId="21"/>
  </si>
  <si>
    <t>区分</t>
    <rPh sb="0" eb="2">
      <t>クブン</t>
    </rPh>
    <phoneticPr fontId="21"/>
  </si>
  <si>
    <t>申請者2</t>
    <rPh sb="0" eb="4">
      <t>シンセイシャ2</t>
    </rPh>
    <phoneticPr fontId="21"/>
  </si>
  <si>
    <t>口座名義人</t>
    <rPh sb="0" eb="2">
      <t>コウザ</t>
    </rPh>
    <rPh sb="2" eb="4">
      <t>メイギ</t>
    </rPh>
    <rPh sb="4" eb="5">
      <t>ニン</t>
    </rPh>
    <phoneticPr fontId="21"/>
  </si>
  <si>
    <t>金融機関</t>
    <rPh sb="0" eb="2">
      <t>キンユウ</t>
    </rPh>
    <rPh sb="2" eb="4">
      <t>キカン</t>
    </rPh>
    <phoneticPr fontId="21"/>
  </si>
  <si>
    <t>金融機関2</t>
    <rPh sb="0" eb="2">
      <t>キンユウ</t>
    </rPh>
    <rPh sb="2" eb="4">
      <t>キカン</t>
    </rPh>
    <phoneticPr fontId="21"/>
  </si>
  <si>
    <t>本支店1</t>
    <rPh sb="0" eb="3">
      <t>ホンシテン</t>
    </rPh>
    <phoneticPr fontId="21"/>
  </si>
  <si>
    <t>本支店2</t>
    <rPh sb="0" eb="3">
      <t>ホンシテン</t>
    </rPh>
    <phoneticPr fontId="21"/>
  </si>
  <si>
    <t>金融機関コード</t>
    <rPh sb="0" eb="2">
      <t>キンユウ</t>
    </rPh>
    <rPh sb="2" eb="4">
      <t>キカン</t>
    </rPh>
    <phoneticPr fontId="21"/>
  </si>
  <si>
    <t>支店コード</t>
    <rPh sb="0" eb="2">
      <t>シテン</t>
    </rPh>
    <phoneticPr fontId="21"/>
  </si>
  <si>
    <t>口座種類</t>
    <rPh sb="0" eb="2">
      <t>コウザ</t>
    </rPh>
    <rPh sb="2" eb="4">
      <t>シュルイ</t>
    </rPh>
    <phoneticPr fontId="21"/>
  </si>
  <si>
    <t>口座番号</t>
    <rPh sb="0" eb="2">
      <t>コウザ</t>
    </rPh>
    <rPh sb="2" eb="4">
      <t>バンゴウ</t>
    </rPh>
    <phoneticPr fontId="21"/>
  </si>
  <si>
    <t>振込金額</t>
    <rPh sb="0" eb="2">
      <t>フリコミ</t>
    </rPh>
    <rPh sb="2" eb="4">
      <t>キンガク</t>
    </rPh>
    <phoneticPr fontId="21"/>
  </si>
  <si>
    <t>-</t>
  </si>
  <si>
    <t>補助対象事業着手年月日</t>
    <phoneticPr fontId="21"/>
  </si>
  <si>
    <t>補助対象事業完了年月日</t>
    <phoneticPr fontId="21"/>
  </si>
  <si>
    <t>うち、補助対象経費</t>
    <phoneticPr fontId="21"/>
  </si>
  <si>
    <t>補助金所要額（精算額）</t>
    <phoneticPr fontId="21"/>
  </si>
  <si>
    <t>導入設備の仕様
発電出力（kW)</t>
    <phoneticPr fontId="21"/>
  </si>
  <si>
    <t>導入設備の仕様
蓄電容量(kWh）</t>
    <phoneticPr fontId="21"/>
  </si>
  <si>
    <t>変更申請の有無</t>
    <rPh sb="0" eb="2">
      <t>ヘンコウ</t>
    </rPh>
    <rPh sb="2" eb="4">
      <t>シンセイ</t>
    </rPh>
    <rPh sb="5" eb="7">
      <t>ウム</t>
    </rPh>
    <phoneticPr fontId="21"/>
  </si>
  <si>
    <t>変更承認日or変更申請提出日</t>
    <rPh sb="0" eb="2">
      <t>ヘンコウ</t>
    </rPh>
    <rPh sb="2" eb="4">
      <t>ショウニン</t>
    </rPh>
    <rPh sb="4" eb="5">
      <t>ビ</t>
    </rPh>
    <rPh sb="7" eb="9">
      <t>ヘンコウ</t>
    </rPh>
    <rPh sb="9" eb="11">
      <t>シンセイ</t>
    </rPh>
    <rPh sb="11" eb="13">
      <t>テイシュツ</t>
    </rPh>
    <rPh sb="13" eb="14">
      <t>ビ</t>
    </rPh>
    <phoneticPr fontId="21"/>
  </si>
  <si>
    <t>フリガナ</t>
    <phoneticPr fontId="21"/>
  </si>
  <si>
    <t>※振込手数料は補助対象外のため</t>
    <rPh sb="1" eb="3">
      <t>フリコミ</t>
    </rPh>
    <rPh sb="3" eb="6">
      <t>テスウリョウ</t>
    </rPh>
    <rPh sb="7" eb="9">
      <t>ホジョ</t>
    </rPh>
    <rPh sb="9" eb="11">
      <t>タイショウ</t>
    </rPh>
    <rPh sb="11" eb="12">
      <t>ガイ</t>
    </rPh>
    <phoneticPr fontId="21"/>
  </si>
  <si>
    <t>振込手数料</t>
    <rPh sb="0" eb="2">
      <t>フリコミ</t>
    </rPh>
    <rPh sb="2" eb="5">
      <t>テスウリョウ</t>
    </rPh>
    <phoneticPr fontId="21"/>
  </si>
  <si>
    <t>補助対象設備が「蓄電池のみ」の場合</t>
    <rPh sb="0" eb="6">
      <t>ホジョタイショウセツビ</t>
    </rPh>
    <rPh sb="8" eb="11">
      <t>チクデンチ</t>
    </rPh>
    <rPh sb="15" eb="17">
      <t>バアイ</t>
    </rPh>
    <phoneticPr fontId="21"/>
  </si>
  <si>
    <t>（入力例）振込手数料が550円の場合→消費税抜金額500円</t>
    <rPh sb="1" eb="3">
      <t>ニュウリョク</t>
    </rPh>
    <rPh sb="3" eb="4">
      <t>レイ</t>
    </rPh>
    <rPh sb="5" eb="7">
      <t>フリコミ</t>
    </rPh>
    <rPh sb="7" eb="10">
      <t>テスウリョウ</t>
    </rPh>
    <rPh sb="14" eb="15">
      <t>エン</t>
    </rPh>
    <rPh sb="16" eb="18">
      <t>バアイ</t>
    </rPh>
    <rPh sb="19" eb="21">
      <t>ショウヒ</t>
    </rPh>
    <rPh sb="21" eb="22">
      <t>ゼイ</t>
    </rPh>
    <rPh sb="22" eb="23">
      <t>ヌ</t>
    </rPh>
    <rPh sb="23" eb="25">
      <t>キンガク</t>
    </rPh>
    <rPh sb="28" eb="29">
      <t>エン</t>
    </rPh>
    <phoneticPr fontId="21"/>
  </si>
  <si>
    <t>単位</t>
    <rPh sb="0" eb="2">
      <t>タンイ</t>
    </rPh>
    <phoneticPr fontId="21"/>
  </si>
  <si>
    <t>式</t>
    <rPh sb="0" eb="1">
      <t>シキ</t>
    </rPh>
    <phoneticPr fontId="21"/>
  </si>
  <si>
    <t>補助対象経費に振込手数料を含めて支出した場合は、振込手数料の項目を設けて減算してください（消費税抜きで入力）</t>
    <rPh sb="0" eb="6">
      <t>ホジョタイショウケイヒ</t>
    </rPh>
    <rPh sb="7" eb="9">
      <t>フリコミ</t>
    </rPh>
    <rPh sb="9" eb="12">
      <t>テスウリョウ</t>
    </rPh>
    <rPh sb="13" eb="14">
      <t>フク</t>
    </rPh>
    <rPh sb="16" eb="18">
      <t>シシュツ</t>
    </rPh>
    <rPh sb="20" eb="22">
      <t>バアイ</t>
    </rPh>
    <rPh sb="24" eb="29">
      <t>フリコミテスウリョウ</t>
    </rPh>
    <rPh sb="30" eb="32">
      <t>コウモク</t>
    </rPh>
    <rPh sb="33" eb="34">
      <t>モウ</t>
    </rPh>
    <rPh sb="36" eb="38">
      <t>ゲンサン</t>
    </rPh>
    <rPh sb="45" eb="47">
      <t>ショウヒ</t>
    </rPh>
    <rPh sb="47" eb="48">
      <t>ゼイ</t>
    </rPh>
    <rPh sb="48" eb="49">
      <t>ヌ</t>
    </rPh>
    <rPh sb="51" eb="53">
      <t>ニュウリョク</t>
    </rPh>
    <phoneticPr fontId="21"/>
  </si>
  <si>
    <t>補助対象設備が「自家消費型太陽光発電設備のみ」又は「自家消費型太陽光発電設備＋蓄電池」の場合</t>
    <rPh sb="0" eb="6">
      <t>ホジョタイショウセツビ</t>
    </rPh>
    <rPh sb="23" eb="24">
      <t>マタ</t>
    </rPh>
    <rPh sb="44" eb="46">
      <t>バアイ</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</si>
  <si>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</si>
  <si>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令和６年度医療・社会福祉施設再エネ導入レジリエンス強化事業補助金実績報告書兼請求書</t>
    <phoneticPr fontId="21"/>
  </si>
  <si>
    <t>事業に係る実績について、令和６年度医療・社会福祉施設再エネ導入レジリエンス強化事業補助</t>
    <phoneticPr fontId="21"/>
  </si>
  <si>
    <t>金交付要綱第13条の規定により関係書類を添えて次のとおり報告します。</t>
    <phoneticPr fontId="21"/>
  </si>
  <si>
    <t>）kW×11.5万円</t>
    <phoneticPr fontId="21"/>
  </si>
  <si>
    <t>）kWh×7.5万円</t>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</si>
  <si>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</si>
  <si>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</si>
  <si>
    <t>○</t>
    <phoneticPr fontId="21"/>
  </si>
  <si>
    <t>茨城県水戸市●●●―●●●</t>
    <phoneticPr fontId="21"/>
  </si>
  <si>
    <t>茨城　一郎</t>
    <phoneticPr fontId="21"/>
  </si>
  <si>
    <t>○○○</t>
    <phoneticPr fontId="21"/>
  </si>
  <si>
    <t>■</t>
  </si>
  <si>
    <t>□</t>
  </si>
  <si>
    <t>茨城</t>
    <rPh sb="0" eb="2">
      <t>イバラキ</t>
    </rPh>
    <phoneticPr fontId="21"/>
  </si>
  <si>
    <t>■銀行</t>
  </si>
  <si>
    <t>県庁</t>
    <rPh sb="0" eb="2">
      <t>ケンチョウ</t>
    </rPh>
    <phoneticPr fontId="21"/>
  </si>
  <si>
    <t>■支店</t>
  </si>
  <si>
    <t>●</t>
    <phoneticPr fontId="21"/>
  </si>
  <si>
    <t>■普通</t>
  </si>
  <si>
    <t>✔</t>
  </si>
  <si>
    <t>令和6年●月●日</t>
    <rPh sb="0" eb="2">
      <t>レイワ</t>
    </rPh>
    <rPh sb="3" eb="4">
      <t>ネン</t>
    </rPh>
    <rPh sb="5" eb="6">
      <t>ガツ</t>
    </rPh>
    <rPh sb="7" eb="8">
      <t>ニチ</t>
    </rPh>
    <phoneticPr fontId="21"/>
  </si>
  <si>
    <t>●●●社</t>
  </si>
  <si>
    <t>12345-ABCDE</t>
  </si>
  <si>
    <t>□□□社</t>
    <rPh sb="3" eb="4">
      <t>シャ</t>
    </rPh>
    <phoneticPr fontId="21"/>
  </si>
  <si>
    <t>ABCDE-12345</t>
  </si>
  <si>
    <t>△△△社</t>
    <rPh sb="3" eb="4">
      <t>シャ</t>
    </rPh>
    <phoneticPr fontId="21"/>
  </si>
  <si>
    <t>FGHIJ-67890</t>
  </si>
  <si>
    <t>ダウントランス</t>
  </si>
  <si>
    <t>○○○社</t>
    <rPh sb="3" eb="4">
      <t>シャ</t>
    </rPh>
    <phoneticPr fontId="21"/>
  </si>
  <si>
    <t>KLMN-XX</t>
  </si>
  <si>
    <t>kV</t>
  </si>
  <si>
    <t>計測装置</t>
    <rPh sb="0" eb="4">
      <t>ケイソクソウチ</t>
    </rPh>
    <phoneticPr fontId="21"/>
  </si>
  <si>
    <t>■■■社</t>
    <rPh sb="3" eb="4">
      <t>シャ</t>
    </rPh>
    <phoneticPr fontId="21"/>
  </si>
  <si>
    <t>OPQR-YY</t>
  </si>
  <si>
    <t>架台</t>
    <rPh sb="0" eb="2">
      <t>カダイ</t>
    </rPh>
    <phoneticPr fontId="21"/>
  </si>
  <si>
    <t>▽▽▽社</t>
    <rPh sb="3" eb="4">
      <t>シャ</t>
    </rPh>
    <phoneticPr fontId="21"/>
  </si>
  <si>
    <t>STUV-ZZ</t>
  </si>
  <si>
    <t>陸屋根用</t>
    <rPh sb="0" eb="4">
      <t>リクヤネヨウ</t>
    </rPh>
    <phoneticPr fontId="21"/>
  </si>
  <si>
    <t>蓄電池とのハイブリッド型</t>
    <rPh sb="0" eb="3">
      <t>チクデンチ</t>
    </rPh>
    <rPh sb="11" eb="12">
      <t>ガタ</t>
    </rPh>
    <phoneticPr fontId="21"/>
  </si>
  <si>
    <t>×××社</t>
    <rPh sb="3" eb="4">
      <t>シャ</t>
    </rPh>
    <phoneticPr fontId="21"/>
  </si>
  <si>
    <t>67890-FGHIJ</t>
  </si>
  <si>
    <t>実施設計費</t>
    <rPh sb="0" eb="4">
      <t>ジッシセッケイ</t>
    </rPh>
    <rPh sb="4" eb="5">
      <t>ヒ</t>
    </rPh>
    <phoneticPr fontId="21"/>
  </si>
  <si>
    <t>枚</t>
    <rPh sb="0" eb="1">
      <t>マイ</t>
    </rPh>
    <phoneticPr fontId="21"/>
  </si>
  <si>
    <t>パワーコンディショナー</t>
  </si>
  <si>
    <t>台</t>
    <rPh sb="0" eb="1">
      <t>ダイ</t>
    </rPh>
    <phoneticPr fontId="21"/>
  </si>
  <si>
    <t>設置工事費</t>
    <rPh sb="0" eb="5">
      <t>セッチコウジヒ</t>
    </rPh>
    <phoneticPr fontId="21"/>
  </si>
  <si>
    <t>電気工事費</t>
    <rPh sb="0" eb="5">
      <t>デンキコウジヒ</t>
    </rPh>
    <phoneticPr fontId="21"/>
  </si>
  <si>
    <t>安全対策費</t>
    <rPh sb="0" eb="5">
      <t>アンゼンタイサクヒ</t>
    </rPh>
    <phoneticPr fontId="21"/>
  </si>
  <si>
    <t>産廃処理費</t>
    <rPh sb="0" eb="5">
      <t>サンパイショリヒ</t>
    </rPh>
    <phoneticPr fontId="21"/>
  </si>
  <si>
    <t>共通仮設費</t>
    <rPh sb="0" eb="5">
      <t>キョウツウカセツヒ</t>
    </rPh>
    <phoneticPr fontId="21"/>
  </si>
  <si>
    <t>現場管理費</t>
    <rPh sb="0" eb="5">
      <t>ゲンバカンリヒ</t>
    </rPh>
    <phoneticPr fontId="21"/>
  </si>
  <si>
    <t>一般管理費</t>
    <rPh sb="0" eb="5">
      <t>イッパンカンリヒ</t>
    </rPh>
    <phoneticPr fontId="21"/>
  </si>
  <si>
    <t>搬入費</t>
    <rPh sb="0" eb="3">
      <t>ハンニュウヒ</t>
    </rPh>
    <phoneticPr fontId="21"/>
  </si>
  <si>
    <t>実施設計費</t>
    <rPh sb="0" eb="5">
      <t>ジッシセッケイヒ</t>
    </rPh>
    <phoneticPr fontId="21"/>
  </si>
  <si>
    <t>蓄電池ユニット</t>
    <rPh sb="0" eb="3">
      <t>チクデンチ</t>
    </rPh>
    <phoneticPr fontId="21"/>
  </si>
  <si>
    <t>茨城県水戸市●●●―●●●</t>
    <rPh sb="0" eb="3">
      <t>イバラキケン</t>
    </rPh>
    <rPh sb="3" eb="6">
      <t>ミトシ</t>
    </rPh>
    <phoneticPr fontId="21"/>
  </si>
  <si>
    <t>医療法人　いばエネ病院</t>
    <rPh sb="0" eb="4">
      <t>イリョウホウジン</t>
    </rPh>
    <rPh sb="9" eb="11">
      <t>ビョウイン</t>
    </rPh>
    <phoneticPr fontId="21"/>
  </si>
  <si>
    <t>院長</t>
    <rPh sb="0" eb="2">
      <t>インチョウ</t>
    </rPh>
    <phoneticPr fontId="21"/>
  </si>
  <si>
    <t>医療法人　いばエネ病院</t>
    <phoneticPr fontId="21"/>
  </si>
  <si>
    <t>医療法人　いばエネ病院</t>
    <phoneticPr fontId="21"/>
  </si>
  <si>
    <t>イリョウホウジン　イバエネビョウイン</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</si>
</sst>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 "/>
    <numFmt numFmtId="178" formatCode="0.0_ "/>
    <numFmt numFmtId="179" formatCode="0_);[Red]\(0\)"/>
    <numFmt numFmtId="180" formatCode="#,##0_);[Red]\(#,##0\)"/>
    <numFmt numFmtId="181" formatCode="#,##0.0_ "/>
    <numFmt numFmtId="182" formatCode="[&lt;=999]000;[&lt;=9999]000\-00;000\-0000"/>
    <numFmt numFmtId="183" formatCode="#,##0.0_);[Red]\(#,##0.0\)"/>
    <numFmt numFmtId="184" formatCode="#,##0.0;[Red]\-#,##0.0"/>
    <numFmt numFmtId="185" formatCode="#,##0.0_ ;[Red]\-#,##0.0\ "/>
    <numFmt numFmtId="186" formatCode="#,##0;[Red]\-#,##0;\-"/>
    <numFmt numFmtId="187" formatCode="#,##0.0;[Red]\-#,##0;\-"/>
    <numFmt numFmtId="188" formatCode="#,##0_ ;[Red]\-#,##0\ "/>
    <numFmt numFmtId="189" formatCode="yyyy/m/d;@"/>
    <numFmt numFmtId="190" formatCode="0.00_ "/>
    <numFmt numFmtId="191" formatCode="#,##0.00;[Red]\-#,##0;\-"/>
    <numFmt numFmtId="192" formatCode="#,##0.00_ "/>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
      <sz val="11"/>
      <color rgb="FFFF0000"/>
      <name val="ＭＳ Ｐゴシック"/>
      <family val="3"/>
      <charset val="128"/>
    </font>
    <font>
      <sz val="11"/>
      <color rgb="FFFF0000"/>
      <name val="ＭＳ Ｐ明朝"/>
      <family val="1"/>
      <charset val="128"/>
    </font>
    <font>
      <sz val="11"/>
      <color rgb="FFFF0000"/>
      <name val="ＭＳ 明朝"/>
      <family val="1"/>
      <charset val="128"/>
    </font>
    <font>
      <sz val="10.5"/>
      <color rgb="FFFF0000"/>
      <name val="ＭＳ 明朝"/>
      <family val="1"/>
      <charset val="128"/>
    </font>
    <font>
      <sz val="14"/>
      <color rgb="FFFF0000"/>
      <name val="ＭＳ 明朝"/>
      <family val="1"/>
      <charset val="128"/>
    </font>
    <font>
      <sz val="12"/>
      <color rgb="FFFF0000"/>
      <name val="ＭＳ 明朝"/>
      <family val="1"/>
      <charset val="128"/>
    </font>
    <font>
      <sz val="10"/>
      <color rgb="FFFF0000"/>
      <name val="ＭＳ 明朝"/>
      <family val="1"/>
      <charset val="128"/>
    </font>
    <font>
      <sz val="10"/>
      <color rgb="FFFF0000"/>
      <name val="ＭＳ Ｐゴシック"/>
      <family val="3"/>
      <charset val="128"/>
    </font>
    <font>
      <sz val="12"/>
      <color rgb="FFFF0000"/>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dotted">
        <color indexed="64"/>
      </left>
      <right style="dotted">
        <color indexed="64"/>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77">
    <xf numFmtId="0" fontId="0" fillId="0" borderId="0" xfId="0">
      <alignment vertical="center"/>
    </xf>
    <xf numFmtId="0" fontId="22" fillId="0" borderId="0" xfId="0" applyFont="1">
      <alignment vertical="center"/>
    </xf>
    <xf numFmtId="0" fontId="28" fillId="33" borderId="27" xfId="0" applyFont="1" applyFill="1" applyBorder="1" applyAlignment="1">
      <alignment horizontal="left" vertical="center"/>
    </xf>
    <xf numFmtId="0" fontId="28" fillId="33" borderId="28" xfId="0" applyFont="1" applyFill="1" applyBorder="1" applyAlignment="1">
      <alignment horizontal="left" vertical="center"/>
    </xf>
    <xf numFmtId="0" fontId="28"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29"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0" fontId="24" fillId="0" borderId="0" xfId="0" applyFont="1" applyAlignment="1">
      <alignment horizontal="center" vertical="center"/>
    </xf>
    <xf numFmtId="0" fontId="24" fillId="0" borderId="0" xfId="0" applyFont="1">
      <alignment vertical="center"/>
    </xf>
    <xf numFmtId="0" fontId="31" fillId="0" borderId="0" xfId="0" applyFont="1">
      <alignment vertical="center"/>
    </xf>
    <xf numFmtId="0" fontId="31" fillId="0" borderId="0" xfId="0" applyFont="1" applyAlignment="1">
      <alignment vertical="center" wrapText="1"/>
    </xf>
    <xf numFmtId="0" fontId="31" fillId="0" borderId="0" xfId="0" applyFont="1" applyAlignment="1">
      <alignment vertical="top" wrapText="1"/>
    </xf>
    <xf numFmtId="0" fontId="32" fillId="0" borderId="0" xfId="0" applyFont="1" applyAlignment="1">
      <alignment horizontal="center" vertical="center"/>
    </xf>
    <xf numFmtId="0" fontId="31" fillId="0" borderId="0" xfId="0" applyFont="1" applyAlignment="1">
      <alignment horizontal="right" vertical="center"/>
    </xf>
    <xf numFmtId="176" fontId="31" fillId="0" borderId="0" xfId="0" applyNumberFormat="1" applyFont="1">
      <alignment vertical="center"/>
    </xf>
    <xf numFmtId="0" fontId="31" fillId="0" borderId="0" xfId="0" applyFont="1" applyAlignment="1">
      <alignment horizontal="right" vertical="top" wrapText="1"/>
    </xf>
    <xf numFmtId="0" fontId="23" fillId="0" borderId="34" xfId="0" applyFont="1" applyBorder="1">
      <alignment vertical="center"/>
    </xf>
    <xf numFmtId="0" fontId="23" fillId="0" borderId="35" xfId="0" applyFont="1" applyBorder="1">
      <alignment vertical="center"/>
    </xf>
    <xf numFmtId="0" fontId="23" fillId="0" borderId="19" xfId="0" applyFont="1" applyBorder="1">
      <alignment vertical="center"/>
    </xf>
    <xf numFmtId="0" fontId="23" fillId="0" borderId="37" xfId="0" applyFont="1" applyBorder="1" applyAlignment="1">
      <alignment horizontal="center" vertical="center"/>
    </xf>
    <xf numFmtId="0" fontId="23" fillId="36" borderId="38" xfId="0" applyFont="1" applyFill="1" applyBorder="1" applyAlignment="1">
      <alignment vertical="center" wrapText="1"/>
    </xf>
    <xf numFmtId="176" fontId="23" fillId="36" borderId="38" xfId="0" applyNumberFormat="1" applyFont="1" applyFill="1" applyBorder="1" applyAlignment="1">
      <alignment horizontal="center" vertical="center"/>
    </xf>
    <xf numFmtId="176" fontId="23" fillId="36" borderId="28" xfId="0" applyNumberFormat="1" applyFont="1" applyFill="1" applyBorder="1" applyAlignment="1">
      <alignment horizontal="center" vertical="center"/>
    </xf>
    <xf numFmtId="0" fontId="23" fillId="36" borderId="37" xfId="0" applyFont="1" applyFill="1" applyBorder="1" applyAlignment="1">
      <alignment horizontal="center" vertical="center"/>
    </xf>
    <xf numFmtId="0" fontId="23" fillId="36" borderId="39" xfId="0" applyFont="1" applyFill="1" applyBorder="1" applyAlignment="1">
      <alignment vertical="center" wrapText="1"/>
    </xf>
    <xf numFmtId="0" fontId="23" fillId="36" borderId="41" xfId="0" applyFont="1" applyFill="1" applyBorder="1" applyAlignment="1">
      <alignment vertical="center" wrapText="1"/>
    </xf>
    <xf numFmtId="176" fontId="23" fillId="36" borderId="41" xfId="0" applyNumberFormat="1" applyFont="1" applyFill="1" applyBorder="1">
      <alignment vertical="center"/>
    </xf>
    <xf numFmtId="176" fontId="23" fillId="36" borderId="29" xfId="0" applyNumberFormat="1" applyFont="1" applyFill="1" applyBorder="1">
      <alignment vertical="center"/>
    </xf>
    <xf numFmtId="0" fontId="23" fillId="36" borderId="42" xfId="0" applyFont="1" applyFill="1" applyBorder="1">
      <alignment vertical="center"/>
    </xf>
    <xf numFmtId="0" fontId="29" fillId="36" borderId="43" xfId="0" applyFont="1" applyFill="1" applyBorder="1" applyAlignment="1">
      <alignment vertical="top" wrapText="1"/>
    </xf>
    <xf numFmtId="176" fontId="23" fillId="36" borderId="38" xfId="0" applyNumberFormat="1" applyFont="1" applyFill="1" applyBorder="1">
      <alignment vertical="center"/>
    </xf>
    <xf numFmtId="176" fontId="23" fillId="36" borderId="28" xfId="0" applyNumberFormat="1" applyFont="1" applyFill="1" applyBorder="1">
      <alignment vertical="center"/>
    </xf>
    <xf numFmtId="0" fontId="23" fillId="36" borderId="37" xfId="0" applyFont="1" applyFill="1" applyBorder="1">
      <alignment vertical="center"/>
    </xf>
    <xf numFmtId="0" fontId="29" fillId="36" borderId="39" xfId="0" applyFont="1" applyFill="1" applyBorder="1" applyAlignment="1">
      <alignment vertical="top" wrapText="1"/>
    </xf>
    <xf numFmtId="181" fontId="31" fillId="0" borderId="0" xfId="0" applyNumberFormat="1" applyFont="1">
      <alignment vertical="center"/>
    </xf>
    <xf numFmtId="176" fontId="23" fillId="36" borderId="39" xfId="0" applyNumberFormat="1" applyFont="1" applyFill="1" applyBorder="1">
      <alignment vertical="center"/>
    </xf>
    <xf numFmtId="0" fontId="23" fillId="34" borderId="15" xfId="0" applyFont="1" applyFill="1" applyBorder="1" applyAlignment="1" applyProtection="1">
      <alignment horizontal="left" vertical="center" shrinkToFit="1"/>
      <protection locked="0"/>
    </xf>
    <xf numFmtId="0" fontId="30" fillId="0" borderId="15" xfId="0" applyFont="1" applyBorder="1" applyAlignment="1">
      <alignment vertical="center" wrapText="1"/>
    </xf>
    <xf numFmtId="179"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4" fontId="23" fillId="0" borderId="0" xfId="45" applyNumberFormat="1" applyFont="1">
      <alignment vertical="center"/>
    </xf>
    <xf numFmtId="0" fontId="0" fillId="0" borderId="0" xfId="0" applyAlignment="1">
      <alignment horizontal="left" vertical="center"/>
    </xf>
    <xf numFmtId="184" fontId="23" fillId="34" borderId="15" xfId="45" applyNumberFormat="1" applyFont="1" applyFill="1" applyBorder="1" applyAlignment="1" applyProtection="1">
      <alignment horizontal="right" vertical="center" shrinkToFit="1"/>
      <protection locked="0"/>
    </xf>
    <xf numFmtId="0" fontId="23" fillId="0" borderId="31" xfId="0" applyFont="1" applyBorder="1">
      <alignment vertical="center"/>
    </xf>
    <xf numFmtId="0" fontId="23" fillId="0" borderId="31" xfId="0" applyFont="1" applyBorder="1" applyAlignment="1">
      <alignment vertical="center" wrapText="1"/>
    </xf>
    <xf numFmtId="0" fontId="23" fillId="34" borderId="32" xfId="0" applyFont="1" applyFill="1" applyBorder="1" applyAlignment="1" applyProtection="1">
      <alignment horizontal="left" vertical="center" shrinkToFit="1"/>
      <protection locked="0"/>
    </xf>
    <xf numFmtId="184" fontId="23" fillId="34" borderId="32" xfId="45" applyNumberFormat="1" applyFont="1" applyFill="1" applyBorder="1" applyAlignment="1" applyProtection="1">
      <alignment horizontal="right" vertical="center" shrinkToFit="1"/>
      <protection locked="0"/>
    </xf>
    <xf numFmtId="0" fontId="23" fillId="34" borderId="50" xfId="0" applyFont="1" applyFill="1" applyBorder="1" applyAlignment="1" applyProtection="1">
      <alignment horizontal="left" vertical="center" shrinkToFit="1"/>
      <protection locked="0"/>
    </xf>
    <xf numFmtId="0" fontId="23" fillId="34" borderId="52"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1" xfId="0" applyFont="1" applyFill="1" applyBorder="1" applyAlignment="1" applyProtection="1">
      <alignment horizontal="left" vertical="center" shrinkToFit="1"/>
      <protection locked="0"/>
    </xf>
    <xf numFmtId="184" fontId="23" fillId="0" borderId="0" xfId="0" applyNumberFormat="1" applyFont="1">
      <alignment vertical="center"/>
    </xf>
    <xf numFmtId="0" fontId="34" fillId="0" borderId="0" xfId="0" applyFont="1">
      <alignment vertical="center"/>
    </xf>
    <xf numFmtId="176" fontId="23" fillId="34" borderId="15" xfId="0" applyNumberFormat="1" applyFont="1" applyFill="1" applyBorder="1" applyAlignment="1" applyProtection="1">
      <alignment horizontal="right" vertical="center" shrinkToFit="1"/>
      <protection locked="0"/>
    </xf>
    <xf numFmtId="176" fontId="23" fillId="34" borderId="54" xfId="0" applyNumberFormat="1" applyFont="1" applyFill="1" applyBorder="1" applyAlignment="1" applyProtection="1">
      <alignment horizontal="right" vertical="center" shrinkToFit="1"/>
      <protection locked="0"/>
    </xf>
    <xf numFmtId="176" fontId="23" fillId="34" borderId="32"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54" xfId="0" applyNumberFormat="1" applyFont="1" applyFill="1" applyBorder="1" applyAlignment="1" applyProtection="1">
      <alignment horizontal="left" vertical="center" shrinkToFit="1"/>
      <protection locked="0"/>
    </xf>
    <xf numFmtId="0" fontId="23" fillId="37" borderId="49" xfId="0" applyFont="1" applyFill="1" applyBorder="1" applyAlignment="1">
      <alignment horizontal="left" vertical="center" shrinkToFit="1"/>
    </xf>
    <xf numFmtId="0" fontId="23" fillId="37" borderId="15" xfId="0" applyFont="1" applyFill="1" applyBorder="1" applyAlignment="1">
      <alignment horizontal="left" vertical="center" shrinkToFit="1"/>
    </xf>
    <xf numFmtId="0" fontId="23" fillId="37" borderId="54" xfId="0" applyFont="1" applyFill="1" applyBorder="1" applyAlignment="1">
      <alignment horizontal="left" vertical="center" shrinkToFit="1"/>
    </xf>
    <xf numFmtId="0" fontId="23" fillId="37" borderId="52" xfId="0" applyFont="1" applyFill="1" applyBorder="1" applyAlignment="1">
      <alignment horizontal="left" vertical="center" shrinkToFit="1"/>
    </xf>
    <xf numFmtId="178" fontId="23" fillId="34" borderId="32" xfId="0" applyNumberFormat="1" applyFont="1" applyFill="1" applyBorder="1" applyAlignment="1" applyProtection="1">
      <alignment horizontal="left" vertical="center" shrinkToFit="1"/>
      <protection locked="0"/>
    </xf>
    <xf numFmtId="178" fontId="23" fillId="34" borderId="15" xfId="0" applyNumberFormat="1" applyFont="1" applyFill="1" applyBorder="1" applyAlignment="1" applyProtection="1">
      <alignment horizontal="left" vertical="center" shrinkToFit="1"/>
      <protection locked="0"/>
    </xf>
    <xf numFmtId="176" fontId="23" fillId="34" borderId="52" xfId="0" applyNumberFormat="1" applyFont="1" applyFill="1" applyBorder="1" applyAlignment="1" applyProtection="1">
      <alignment horizontal="right" vertical="center" shrinkToFit="1"/>
      <protection locked="0"/>
    </xf>
    <xf numFmtId="184" fontId="23" fillId="0" borderId="0" xfId="45" applyNumberFormat="1" applyFont="1" applyBorder="1">
      <alignment vertical="center"/>
    </xf>
    <xf numFmtId="187" fontId="23" fillId="34" borderId="15" xfId="45" applyNumberFormat="1" applyFont="1" applyFill="1" applyBorder="1" applyAlignment="1" applyProtection="1">
      <alignment horizontal="right" vertical="center" shrinkToFit="1"/>
      <protection locked="0"/>
    </xf>
    <xf numFmtId="0" fontId="23" fillId="0" borderId="0" xfId="0" applyFont="1" applyAlignment="1">
      <alignment horizontal="left" vertical="center"/>
    </xf>
    <xf numFmtId="0" fontId="32" fillId="0" borderId="0" xfId="0" applyFont="1" applyAlignment="1">
      <alignment horizontal="left" vertical="center"/>
    </xf>
    <xf numFmtId="38" fontId="23" fillId="37" borderId="10" xfId="0" applyNumberFormat="1" applyFont="1" applyFill="1" applyBorder="1" applyAlignment="1">
      <alignment horizontal="center" vertical="center"/>
    </xf>
    <xf numFmtId="187" fontId="23" fillId="37" borderId="49" xfId="45" applyNumberFormat="1" applyFont="1" applyFill="1" applyBorder="1" applyAlignment="1" applyProtection="1">
      <alignment horizontal="right" vertical="center" shrinkToFit="1"/>
    </xf>
    <xf numFmtId="187" fontId="23" fillId="37" borderId="15" xfId="45" applyNumberFormat="1" applyFont="1" applyFill="1" applyBorder="1" applyAlignment="1" applyProtection="1">
      <alignment horizontal="right" vertical="center" shrinkToFit="1"/>
    </xf>
    <xf numFmtId="180" fontId="23" fillId="37" borderId="65" xfId="0" applyNumberFormat="1" applyFont="1" applyFill="1" applyBorder="1" applyAlignment="1">
      <alignment horizontal="right" vertical="center" shrinkToFit="1"/>
    </xf>
    <xf numFmtId="188" fontId="23" fillId="37" borderId="30" xfId="0" applyNumberFormat="1" applyFont="1" applyFill="1" applyBorder="1" applyAlignment="1">
      <alignment horizontal="center" vertical="center" shrinkToFit="1"/>
    </xf>
    <xf numFmtId="180" fontId="23" fillId="37" borderId="66" xfId="0" applyNumberFormat="1" applyFont="1" applyFill="1" applyBorder="1" applyAlignment="1">
      <alignment horizontal="left" vertical="center" shrinkToFit="1"/>
    </xf>
    <xf numFmtId="187" fontId="23" fillId="37" borderId="54" xfId="45" applyNumberFormat="1" applyFont="1" applyFill="1" applyBorder="1" applyAlignment="1" applyProtection="1">
      <alignment horizontal="right" vertical="center" shrinkToFit="1"/>
    </xf>
    <xf numFmtId="180" fontId="23" fillId="37" borderId="30" xfId="0" applyNumberFormat="1" applyFont="1" applyFill="1" applyBorder="1" applyAlignment="1">
      <alignment horizontal="center" vertical="center" shrinkToFit="1"/>
    </xf>
    <xf numFmtId="185" fontId="23" fillId="37" borderId="10" xfId="0" applyNumberFormat="1" applyFont="1" applyFill="1" applyBorder="1" applyAlignment="1">
      <alignment horizontal="center" vertical="center"/>
    </xf>
    <xf numFmtId="0" fontId="23" fillId="37" borderId="65" xfId="0" applyFont="1" applyFill="1" applyBorder="1" applyAlignment="1">
      <alignment horizontal="right" vertical="center" shrinkToFit="1"/>
    </xf>
    <xf numFmtId="178" fontId="23" fillId="37" borderId="30" xfId="0" applyNumberFormat="1" applyFont="1" applyFill="1" applyBorder="1" applyAlignment="1">
      <alignment vertical="center" shrinkToFit="1"/>
    </xf>
    <xf numFmtId="0" fontId="23" fillId="37" borderId="66" xfId="0" applyFont="1" applyFill="1" applyBorder="1" applyAlignment="1">
      <alignment vertical="center" shrinkToFit="1"/>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justify" vertical="center"/>
    </xf>
    <xf numFmtId="0" fontId="22" fillId="0" borderId="0" xfId="0" applyFont="1" applyAlignment="1">
      <alignment horizontal="center" vertical="center"/>
    </xf>
    <xf numFmtId="38" fontId="22" fillId="0" borderId="0" xfId="45" applyFont="1" applyProtection="1">
      <alignment vertical="center"/>
    </xf>
    <xf numFmtId="0" fontId="20" fillId="0" borderId="17" xfId="0" applyFont="1" applyBorder="1">
      <alignment vertical="center"/>
    </xf>
    <xf numFmtId="0" fontId="20" fillId="0" borderId="18" xfId="0" applyFont="1" applyBorder="1">
      <alignment vertical="center"/>
    </xf>
    <xf numFmtId="176" fontId="33" fillId="0" borderId="18" xfId="0" applyNumberFormat="1" applyFont="1" applyBorder="1" applyAlignment="1">
      <alignment vertical="center" shrinkToFit="1"/>
    </xf>
    <xf numFmtId="176" fontId="33" fillId="0" borderId="19" xfId="0" applyNumberFormat="1" applyFont="1" applyBorder="1" applyAlignment="1">
      <alignment vertical="center" shrinkToFit="1"/>
    </xf>
    <xf numFmtId="0" fontId="20" fillId="0" borderId="19" xfId="0" applyFont="1" applyBorder="1">
      <alignment vertical="center"/>
    </xf>
    <xf numFmtId="176" fontId="20" fillId="0" borderId="18" xfId="0" applyNumberFormat="1" applyFont="1" applyBorder="1">
      <alignment vertical="center"/>
    </xf>
    <xf numFmtId="0" fontId="20" fillId="0" borderId="32" xfId="0" applyFont="1" applyBorder="1" applyAlignment="1">
      <alignment vertical="center" shrinkToFit="1"/>
    </xf>
    <xf numFmtId="0" fontId="20" fillId="0" borderId="0" xfId="0" applyFont="1" applyAlignment="1">
      <alignment horizontal="left" vertical="top"/>
    </xf>
    <xf numFmtId="0" fontId="20" fillId="0" borderId="0" xfId="0" applyFont="1" applyAlignment="1">
      <alignment vertical="center" wrapText="1"/>
    </xf>
    <xf numFmtId="0" fontId="22" fillId="0" borderId="0" xfId="0" applyFont="1" applyAlignment="1">
      <alignment horizontal="right" vertical="center"/>
    </xf>
    <xf numFmtId="0" fontId="20" fillId="0" borderId="0" xfId="0" applyFont="1" applyAlignment="1">
      <alignment horizontal="left" vertical="distributed" wrapText="1"/>
    </xf>
    <xf numFmtId="181" fontId="23" fillId="37" borderId="15" xfId="0" applyNumberFormat="1" applyFont="1" applyFill="1" applyBorder="1" applyAlignment="1">
      <alignment vertical="center" shrinkToFit="1"/>
    </xf>
    <xf numFmtId="0" fontId="23" fillId="0" borderId="15" xfId="0" applyFont="1" applyBorder="1" applyAlignment="1">
      <alignment horizontal="center" vertical="center" shrinkToFit="1"/>
    </xf>
    <xf numFmtId="0" fontId="23" fillId="34" borderId="15" xfId="0" applyFont="1" applyFill="1" applyBorder="1" applyAlignment="1" applyProtection="1">
      <alignment vertical="center" shrinkToFit="1"/>
      <protection locked="0"/>
    </xf>
    <xf numFmtId="176" fontId="23" fillId="34" borderId="15" xfId="0" applyNumberFormat="1" applyFont="1" applyFill="1" applyBorder="1" applyAlignment="1" applyProtection="1">
      <alignment horizontal="center" vertical="center" shrinkToFit="1"/>
      <protection locked="0"/>
    </xf>
    <xf numFmtId="176" fontId="23" fillId="34" borderId="25" xfId="0" applyNumberFormat="1" applyFont="1" applyFill="1" applyBorder="1" applyAlignment="1" applyProtection="1">
      <alignment horizontal="center" vertical="center" shrinkToFit="1"/>
      <protection locked="0"/>
    </xf>
    <xf numFmtId="176" fontId="23" fillId="35" borderId="36" xfId="0" applyNumberFormat="1" applyFont="1" applyFill="1" applyBorder="1" applyAlignment="1">
      <alignment horizontal="center" vertical="center" shrinkToFit="1"/>
    </xf>
    <xf numFmtId="0" fontId="23" fillId="34" borderId="19" xfId="0" applyFont="1" applyFill="1" applyBorder="1" applyAlignment="1" applyProtection="1">
      <alignment horizontal="center" vertical="center" shrinkToFit="1"/>
      <protection locked="0"/>
    </xf>
    <xf numFmtId="0" fontId="23" fillId="34" borderId="31" xfId="0" applyFont="1" applyFill="1" applyBorder="1" applyAlignment="1" applyProtection="1">
      <alignment vertical="center" shrinkToFit="1"/>
      <protection locked="0"/>
    </xf>
    <xf numFmtId="176" fontId="23" fillId="34" borderId="31"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2" xfId="0" applyFont="1" applyFill="1" applyBorder="1" applyAlignment="1" applyProtection="1">
      <alignment horizontal="center" vertical="center" shrinkToFit="1"/>
      <protection locked="0"/>
    </xf>
    <xf numFmtId="0" fontId="23" fillId="36" borderId="38" xfId="0" applyFont="1" applyFill="1" applyBorder="1" applyAlignment="1">
      <alignment vertical="center" shrinkToFit="1"/>
    </xf>
    <xf numFmtId="176" fontId="23" fillId="36" borderId="38" xfId="0" applyNumberFormat="1" applyFont="1" applyFill="1" applyBorder="1" applyAlignment="1">
      <alignment horizontal="center" vertical="center" shrinkToFit="1"/>
    </xf>
    <xf numFmtId="176" fontId="23" fillId="36" borderId="28" xfId="0" applyNumberFormat="1" applyFont="1" applyFill="1" applyBorder="1" applyAlignment="1">
      <alignment horizontal="center" vertical="center" shrinkToFit="1"/>
    </xf>
    <xf numFmtId="0" fontId="23" fillId="36" borderId="37" xfId="0" applyFont="1" applyFill="1" applyBorder="1" applyAlignment="1">
      <alignment horizontal="center" vertical="center" shrinkToFit="1"/>
    </xf>
    <xf numFmtId="0" fontId="23" fillId="36" borderId="39" xfId="0" applyFont="1" applyFill="1" applyBorder="1" applyAlignment="1">
      <alignment vertical="center" shrinkToFit="1"/>
    </xf>
    <xf numFmtId="0" fontId="23" fillId="34" borderId="32" xfId="0" applyFont="1" applyFill="1" applyBorder="1" applyAlignment="1" applyProtection="1">
      <alignment vertical="center" shrinkToFit="1"/>
      <protection locked="0"/>
    </xf>
    <xf numFmtId="0" fontId="0" fillId="40" borderId="0" xfId="0" applyFill="1">
      <alignment vertical="center"/>
    </xf>
    <xf numFmtId="38" fontId="0" fillId="0" borderId="0" xfId="45" applyFont="1" applyAlignment="1">
      <alignment vertical="center" wrapText="1"/>
    </xf>
    <xf numFmtId="0" fontId="0" fillId="0" borderId="0" xfId="0" applyAlignment="1" applyProtection="1">
      <alignment horizontal="center" vertical="center"/>
      <protection locked="0"/>
    </xf>
    <xf numFmtId="38" fontId="0" fillId="0" borderId="0" xfId="45" applyFont="1" applyAlignment="1" applyProtection="1">
      <alignment horizontal="center" vertical="center"/>
      <protection locked="0"/>
    </xf>
    <xf numFmtId="189" fontId="0" fillId="39" borderId="75" xfId="0" applyNumberFormat="1" applyFill="1" applyBorder="1" applyAlignment="1">
      <alignment horizontal="right" vertical="center"/>
    </xf>
    <xf numFmtId="0" fontId="0" fillId="0" borderId="76" xfId="0" applyBorder="1">
      <alignment vertical="center"/>
    </xf>
    <xf numFmtId="38" fontId="0" fillId="0" borderId="0" xfId="0" applyNumberFormat="1">
      <alignment vertical="center"/>
    </xf>
    <xf numFmtId="179" fontId="17" fillId="0" borderId="0" xfId="0" applyNumberFormat="1" applyFont="1">
      <alignment vertical="center"/>
    </xf>
    <xf numFmtId="0" fontId="0" fillId="0" borderId="0" xfId="0" applyBorder="1">
      <alignment vertical="center"/>
    </xf>
    <xf numFmtId="0" fontId="35" fillId="0" borderId="0" xfId="0" applyFont="1">
      <alignment vertical="center"/>
    </xf>
    <xf numFmtId="0" fontId="36" fillId="0" borderId="0" xfId="0" applyFont="1" applyAlignment="1">
      <alignment horizontal="center" vertical="center"/>
    </xf>
    <xf numFmtId="190" fontId="23" fillId="34" borderId="52" xfId="0" applyNumberFormat="1" applyFont="1" applyFill="1" applyBorder="1" applyAlignment="1" applyProtection="1">
      <alignment horizontal="left" vertical="center" shrinkToFit="1"/>
      <protection locked="0"/>
    </xf>
    <xf numFmtId="191" fontId="23" fillId="37" borderId="49" xfId="0" applyNumberFormat="1" applyFont="1" applyFill="1" applyBorder="1" applyAlignment="1">
      <alignment horizontal="right" vertical="center" shrinkToFit="1"/>
    </xf>
    <xf numFmtId="191" fontId="23" fillId="37" borderId="52" xfId="0" applyNumberFormat="1" applyFont="1" applyFill="1" applyBorder="1" applyAlignment="1">
      <alignment horizontal="right" vertical="center" shrinkToFit="1"/>
    </xf>
    <xf numFmtId="192" fontId="23" fillId="34" borderId="54" xfId="0" applyNumberFormat="1" applyFont="1" applyFill="1" applyBorder="1" applyAlignment="1" applyProtection="1">
      <alignment horizontal="left" vertical="center" shrinkToFit="1"/>
      <protection locked="0"/>
    </xf>
    <xf numFmtId="0" fontId="22" fillId="0" borderId="0" xfId="0" applyFont="1" applyProtection="1">
      <alignment vertical="center"/>
    </xf>
    <xf numFmtId="0" fontId="38" fillId="0" borderId="0" xfId="0" applyFont="1" applyAlignment="1" applyProtection="1">
      <alignment vertical="distributed" wrapText="1"/>
      <protection locked="0"/>
    </xf>
    <xf numFmtId="0" fontId="37" fillId="0" borderId="0" xfId="0" applyFont="1" applyProtection="1">
      <alignment vertical="center"/>
      <protection locked="0"/>
    </xf>
    <xf numFmtId="0" fontId="37" fillId="0" borderId="0" xfId="0" applyFont="1" applyAlignment="1" applyProtection="1">
      <alignment horizontal="right" vertical="center" shrinkToFit="1"/>
      <protection locked="0"/>
    </xf>
    <xf numFmtId="0" fontId="41" fillId="0" borderId="17" xfId="0" applyFont="1" applyBorder="1" applyAlignment="1" applyProtection="1">
      <alignment horizontal="center" vertical="center" shrinkToFit="1"/>
      <protection locked="0"/>
    </xf>
    <xf numFmtId="0" fontId="41" fillId="0" borderId="68" xfId="0" applyFont="1" applyBorder="1" applyAlignment="1" applyProtection="1">
      <alignment horizontal="center" vertical="center" shrinkToFit="1"/>
      <protection locked="0"/>
    </xf>
    <xf numFmtId="0" fontId="41" fillId="0" borderId="67" xfId="0" applyFont="1" applyBorder="1" applyAlignment="1" applyProtection="1">
      <alignment horizontal="center" vertical="center" shrinkToFit="1"/>
      <protection locked="0"/>
    </xf>
    <xf numFmtId="0" fontId="41" fillId="0" borderId="77" xfId="0" applyFont="1" applyBorder="1" applyAlignment="1" applyProtection="1">
      <alignment horizontal="center" vertical="center" shrinkToFit="1"/>
      <protection locked="0"/>
    </xf>
    <xf numFmtId="0" fontId="35" fillId="34" borderId="15" xfId="0" applyFont="1" applyFill="1" applyBorder="1" applyAlignment="1" applyProtection="1">
      <alignment horizontal="center" vertical="center"/>
      <protection locked="0"/>
    </xf>
    <xf numFmtId="0" fontId="42" fillId="0" borderId="15" xfId="0" applyFont="1" applyBorder="1" applyAlignment="1">
      <alignment vertical="center" shrinkToFit="1"/>
    </xf>
    <xf numFmtId="0" fontId="35" fillId="34" borderId="49" xfId="0" applyFont="1" applyFill="1" applyBorder="1" applyAlignment="1" applyProtection="1">
      <alignment horizontal="left" vertical="center" shrinkToFit="1"/>
      <protection locked="0"/>
    </xf>
    <xf numFmtId="176" fontId="35" fillId="34" borderId="49" xfId="0" applyNumberFormat="1" applyFont="1" applyFill="1" applyBorder="1" applyAlignment="1" applyProtection="1">
      <alignment horizontal="left" vertical="center" shrinkToFit="1"/>
      <protection locked="0"/>
    </xf>
    <xf numFmtId="176" fontId="35" fillId="34" borderId="49" xfId="0" applyNumberFormat="1" applyFont="1" applyFill="1" applyBorder="1" applyAlignment="1" applyProtection="1">
      <alignment horizontal="right" vertical="center" shrinkToFit="1"/>
      <protection locked="0"/>
    </xf>
    <xf numFmtId="181" fontId="35" fillId="34" borderId="49" xfId="0" applyNumberFormat="1" applyFont="1" applyFill="1" applyBorder="1" applyAlignment="1" applyProtection="1">
      <alignment horizontal="left" vertical="center" shrinkToFit="1"/>
      <protection locked="0"/>
    </xf>
    <xf numFmtId="0" fontId="35" fillId="34" borderId="15" xfId="0" applyFont="1" applyFill="1" applyBorder="1" applyAlignment="1" applyProtection="1">
      <alignment horizontal="left" vertical="center" shrinkToFit="1"/>
      <protection locked="0"/>
    </xf>
    <xf numFmtId="181" fontId="35" fillId="34" borderId="15" xfId="0" applyNumberFormat="1" applyFont="1" applyFill="1" applyBorder="1" applyAlignment="1" applyProtection="1">
      <alignment horizontal="left" vertical="center" shrinkToFit="1"/>
      <protection locked="0"/>
    </xf>
    <xf numFmtId="176" fontId="35" fillId="34" borderId="15" xfId="0" applyNumberFormat="1" applyFont="1" applyFill="1" applyBorder="1" applyAlignment="1" applyProtection="1">
      <alignment horizontal="right" vertical="center" shrinkToFit="1"/>
      <protection locked="0"/>
    </xf>
    <xf numFmtId="0" fontId="35" fillId="34" borderId="32" xfId="0" applyFont="1" applyFill="1" applyBorder="1" applyAlignment="1" applyProtection="1">
      <alignment horizontal="left" vertical="center" shrinkToFit="1"/>
      <protection locked="0"/>
    </xf>
    <xf numFmtId="176" fontId="35" fillId="34" borderId="32" xfId="0" applyNumberFormat="1" applyFont="1" applyFill="1" applyBorder="1" applyAlignment="1" applyProtection="1">
      <alignment horizontal="left" vertical="center" shrinkToFit="1"/>
      <protection locked="0"/>
    </xf>
    <xf numFmtId="176" fontId="35" fillId="34" borderId="32" xfId="0" applyNumberFormat="1" applyFont="1" applyFill="1" applyBorder="1" applyAlignment="1" applyProtection="1">
      <alignment horizontal="right" vertical="center" shrinkToFit="1"/>
      <protection locked="0"/>
    </xf>
    <xf numFmtId="176" fontId="35" fillId="34" borderId="15" xfId="0" applyNumberFormat="1" applyFont="1" applyFill="1" applyBorder="1" applyAlignment="1" applyProtection="1">
      <alignment horizontal="left" vertical="center" shrinkToFit="1"/>
      <protection locked="0"/>
    </xf>
    <xf numFmtId="190" fontId="35" fillId="34" borderId="49" xfId="0" applyNumberFormat="1" applyFont="1" applyFill="1" applyBorder="1" applyAlignment="1" applyProtection="1">
      <alignment horizontal="left" vertical="center" shrinkToFit="1"/>
      <protection locked="0"/>
    </xf>
    <xf numFmtId="0" fontId="35" fillId="34" borderId="15" xfId="0" applyFont="1" applyFill="1" applyBorder="1" applyAlignment="1" applyProtection="1">
      <alignment vertical="center" shrinkToFit="1"/>
      <protection locked="0"/>
    </xf>
    <xf numFmtId="176" fontId="35" fillId="34" borderId="15" xfId="0" applyNumberFormat="1" applyFont="1" applyFill="1" applyBorder="1" applyAlignment="1" applyProtection="1">
      <alignment horizontal="center" vertical="center" shrinkToFit="1"/>
      <protection locked="0"/>
    </xf>
    <xf numFmtId="176" fontId="35" fillId="34" borderId="25" xfId="0" applyNumberFormat="1" applyFont="1" applyFill="1" applyBorder="1" applyAlignment="1" applyProtection="1">
      <alignment horizontal="center" vertical="center" shrinkToFit="1"/>
      <protection locked="0"/>
    </xf>
    <xf numFmtId="0" fontId="35" fillId="34" borderId="32" xfId="0" applyFont="1" applyFill="1" applyBorder="1" applyAlignment="1" applyProtection="1">
      <alignment vertical="center" shrinkToFit="1"/>
      <protection locked="0"/>
    </xf>
    <xf numFmtId="176" fontId="35" fillId="34" borderId="32" xfId="0" applyNumberFormat="1" applyFont="1" applyFill="1" applyBorder="1" applyAlignment="1" applyProtection="1">
      <alignment horizontal="center" vertical="center" shrinkToFit="1"/>
      <protection locked="0"/>
    </xf>
    <xf numFmtId="0" fontId="35" fillId="34" borderId="26" xfId="0" applyFont="1" applyFill="1" applyBorder="1" applyAlignment="1" applyProtection="1">
      <alignment horizontal="center" vertical="center" shrinkToFit="1"/>
      <protection locked="0"/>
    </xf>
    <xf numFmtId="0" fontId="35" fillId="34" borderId="19" xfId="0" applyFont="1" applyFill="1" applyBorder="1" applyAlignment="1" applyProtection="1">
      <alignment horizontal="center" vertical="center" shrinkToFit="1"/>
      <protection locked="0"/>
    </xf>
    <xf numFmtId="176" fontId="35" fillId="35" borderId="36" xfId="0" applyNumberFormat="1" applyFont="1" applyFill="1" applyBorder="1" applyAlignment="1">
      <alignment horizontal="center" vertical="center" shrinkToFit="1"/>
    </xf>
    <xf numFmtId="176" fontId="35" fillId="35" borderId="10" xfId="0" applyNumberFormat="1" applyFont="1" applyFill="1" applyBorder="1" applyAlignment="1">
      <alignment horizontal="center" vertical="center" shrinkToFit="1"/>
    </xf>
    <xf numFmtId="176" fontId="35" fillId="35" borderId="14" xfId="0" applyNumberFormat="1" applyFont="1" applyFill="1" applyBorder="1" applyAlignment="1">
      <alignment horizontal="center" vertical="center" shrinkToFit="1"/>
    </xf>
    <xf numFmtId="180" fontId="43" fillId="35" borderId="10" xfId="0" applyNumberFormat="1" applyFont="1" applyFill="1" applyBorder="1" applyAlignment="1">
      <alignment vertical="center" shrinkToFit="1"/>
    </xf>
    <xf numFmtId="180" fontId="43" fillId="0" borderId="0" xfId="0" applyNumberFormat="1" applyFont="1" applyAlignment="1">
      <alignment vertical="center" shrinkToFit="1"/>
    </xf>
    <xf numFmtId="180" fontId="43" fillId="35" borderId="10" xfId="0" applyNumberFormat="1" applyFont="1" applyFill="1" applyBorder="1" applyAlignment="1">
      <alignment horizontal="right" vertical="center" shrinkToFit="1"/>
    </xf>
    <xf numFmtId="180" fontId="43" fillId="35" borderId="12" xfId="0" applyNumberFormat="1" applyFont="1" applyFill="1" applyBorder="1" applyAlignment="1">
      <alignment vertical="center" shrinkToFit="1"/>
    </xf>
    <xf numFmtId="180" fontId="35" fillId="0" borderId="0" xfId="0" applyNumberFormat="1" applyFont="1" applyAlignment="1">
      <alignment vertical="center" shrinkToFit="1"/>
    </xf>
    <xf numFmtId="176" fontId="43" fillId="35" borderId="10" xfId="0" applyNumberFormat="1" applyFont="1" applyFill="1" applyBorder="1">
      <alignment vertical="center"/>
    </xf>
    <xf numFmtId="176" fontId="43" fillId="35" borderId="10" xfId="0" applyNumberFormat="1" applyFont="1" applyFill="1" applyBorder="1" applyAlignment="1">
      <alignment horizontal="right" vertical="center"/>
    </xf>
    <xf numFmtId="176" fontId="43" fillId="35" borderId="12" xfId="0" applyNumberFormat="1" applyFont="1" applyFill="1" applyBorder="1" applyAlignment="1">
      <alignment horizontal="right" vertical="center"/>
    </xf>
    <xf numFmtId="183" fontId="43" fillId="35" borderId="10" xfId="0" applyNumberFormat="1" applyFont="1" applyFill="1" applyBorder="1">
      <alignment vertical="center"/>
    </xf>
    <xf numFmtId="0" fontId="20" fillId="0" borderId="0" xfId="0" applyFont="1" applyAlignment="1">
      <alignment horizontal="right" vertical="center"/>
    </xf>
    <xf numFmtId="0" fontId="37" fillId="0" borderId="0" xfId="0" applyFont="1" applyAlignment="1" applyProtection="1">
      <alignment horizontal="left" vertical="center" shrinkToFit="1"/>
      <protection locked="0"/>
    </xf>
    <xf numFmtId="0" fontId="20" fillId="0" borderId="0" xfId="0" applyFont="1" applyAlignment="1">
      <alignment horizontal="left" vertical="distributed" wrapText="1"/>
    </xf>
    <xf numFmtId="0" fontId="20" fillId="0" borderId="20" xfId="0" applyFont="1" applyBorder="1" applyAlignment="1">
      <alignment horizontal="left" vertical="center"/>
    </xf>
    <xf numFmtId="0" fontId="20" fillId="0" borderId="18" xfId="0" applyFont="1" applyBorder="1" applyAlignment="1">
      <alignment horizontal="right" vertical="center"/>
    </xf>
    <xf numFmtId="177" fontId="38" fillId="0" borderId="18" xfId="0" applyNumberFormat="1" applyFont="1" applyBorder="1" applyAlignment="1" applyProtection="1">
      <alignment horizontal="center" vertical="center" shrinkToFit="1"/>
      <protection locked="0"/>
    </xf>
    <xf numFmtId="0" fontId="37" fillId="0" borderId="0" xfId="0" applyFont="1" applyAlignment="1" applyProtection="1">
      <alignment vertical="center" shrinkToFit="1"/>
      <protection locked="0"/>
    </xf>
    <xf numFmtId="0" fontId="20" fillId="0" borderId="0" xfId="0" applyFont="1" applyAlignment="1">
      <alignment horizontal="center" vertical="center"/>
    </xf>
    <xf numFmtId="0" fontId="20" fillId="0" borderId="0" xfId="0" applyFont="1" applyAlignment="1">
      <alignment horizontal="left" vertical="top"/>
    </xf>
    <xf numFmtId="0" fontId="20" fillId="0" borderId="25" xfId="0" applyFont="1" applyBorder="1" applyAlignment="1">
      <alignment horizontal="left" vertical="top" wrapText="1"/>
    </xf>
    <xf numFmtId="0" fontId="20" fillId="0" borderId="0" xfId="0" applyFont="1" applyAlignment="1">
      <alignment horizontal="right" vertical="distributed" wrapText="1"/>
    </xf>
    <xf numFmtId="0" fontId="20" fillId="0" borderId="0" xfId="0" applyFont="1" applyAlignment="1">
      <alignment horizontal="left"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righ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176" fontId="20" fillId="35" borderId="18" xfId="0" applyNumberFormat="1" applyFont="1" applyFill="1" applyBorder="1" applyAlignment="1">
      <alignment horizontal="center" vertical="center"/>
    </xf>
    <xf numFmtId="0" fontId="22" fillId="0" borderId="0" xfId="0" applyFont="1" applyAlignment="1">
      <alignment horizontal="right" vertical="center"/>
    </xf>
    <xf numFmtId="0" fontId="37" fillId="0" borderId="0" xfId="0" applyFont="1" applyAlignment="1" applyProtection="1">
      <alignment horizontal="center" vertical="center" shrinkToFit="1"/>
      <protection locked="0"/>
    </xf>
    <xf numFmtId="0" fontId="37" fillId="0" borderId="0" xfId="0" applyFont="1" applyAlignment="1" applyProtection="1">
      <alignment horizontal="center" vertical="center"/>
      <protection locked="0"/>
    </xf>
    <xf numFmtId="0" fontId="20" fillId="0" borderId="15" xfId="0" applyFont="1" applyBorder="1" applyAlignment="1">
      <alignment horizontal="center" vertical="center" wrapText="1"/>
    </xf>
    <xf numFmtId="0" fontId="20" fillId="0" borderId="15"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39" fillId="0" borderId="15" xfId="0" applyFont="1" applyBorder="1" applyAlignment="1" applyProtection="1">
      <alignment horizontal="center" vertical="center" wrapText="1"/>
      <protection locked="0"/>
    </xf>
    <xf numFmtId="176" fontId="33" fillId="0" borderId="17" xfId="0" applyNumberFormat="1" applyFont="1" applyBorder="1" applyAlignment="1">
      <alignment horizontal="left" vertical="center" shrinkToFit="1"/>
    </xf>
    <xf numFmtId="176" fontId="33" fillId="0" borderId="18" xfId="0" applyNumberFormat="1" applyFont="1" applyBorder="1" applyAlignment="1">
      <alignment horizontal="left" vertical="center" shrinkToFit="1"/>
    </xf>
    <xf numFmtId="176" fontId="33" fillId="0" borderId="19" xfId="0" applyNumberFormat="1" applyFont="1" applyBorder="1" applyAlignment="1">
      <alignment horizontal="left" vertical="center" shrinkToFit="1"/>
    </xf>
    <xf numFmtId="0" fontId="20" fillId="0" borderId="21" xfId="0" applyFont="1" applyBorder="1" applyAlignment="1">
      <alignment horizontal="center" vertical="center" shrinkToFit="1"/>
    </xf>
    <xf numFmtId="0" fontId="20" fillId="0" borderId="17" xfId="0" applyFont="1" applyBorder="1" applyAlignment="1">
      <alignment horizontal="left" vertical="center"/>
    </xf>
    <xf numFmtId="0" fontId="38" fillId="0" borderId="17" xfId="0" applyFont="1" applyBorder="1" applyAlignment="1" applyProtection="1">
      <alignment horizontal="center" vertical="center"/>
      <protection locked="0"/>
    </xf>
    <xf numFmtId="0" fontId="38" fillId="0" borderId="18"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176" fontId="20" fillId="35" borderId="18" xfId="0" applyNumberFormat="1" applyFont="1" applyFill="1" applyBorder="1" applyAlignment="1">
      <alignment horizontal="center" vertical="center" shrinkToFit="1"/>
    </xf>
    <xf numFmtId="176" fontId="38" fillId="0" borderId="18" xfId="0" applyNumberFormat="1" applyFont="1" applyBorder="1" applyAlignment="1" applyProtection="1">
      <alignment horizontal="center" vertical="center" shrinkToFit="1"/>
      <protection locked="0"/>
    </xf>
    <xf numFmtId="186" fontId="22" fillId="35" borderId="15" xfId="0" applyNumberFormat="1" applyFont="1" applyFill="1" applyBorder="1" applyAlignment="1">
      <alignment horizontal="center" vertical="center" shrinkToFit="1"/>
    </xf>
    <xf numFmtId="186" fontId="22" fillId="35" borderId="20" xfId="0" applyNumberFormat="1" applyFont="1" applyFill="1" applyBorder="1" applyAlignment="1">
      <alignment horizontal="center" vertical="center" shrinkToFit="1"/>
    </xf>
    <xf numFmtId="186" fontId="22" fillId="35" borderId="0" xfId="0" applyNumberFormat="1" applyFont="1" applyFill="1" applyAlignment="1">
      <alignment horizontal="center" vertical="center" shrinkToFit="1"/>
    </xf>
    <xf numFmtId="186"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0" xfId="0" applyFont="1" applyBorder="1" applyAlignment="1">
      <alignment horizontal="center" vertical="center" shrinkToFit="1"/>
    </xf>
    <xf numFmtId="0" fontId="39" fillId="0" borderId="15" xfId="0" applyFont="1" applyBorder="1" applyAlignment="1" applyProtection="1">
      <alignment horizontal="center" vertical="center" shrinkToFit="1"/>
      <protection locked="0"/>
    </xf>
    <xf numFmtId="187" fontId="22" fillId="35" borderId="21" xfId="0" applyNumberFormat="1" applyFont="1" applyFill="1" applyBorder="1" applyAlignment="1">
      <alignment horizontal="center" vertical="center" shrinkToFit="1"/>
    </xf>
    <xf numFmtId="187" fontId="22" fillId="35" borderId="20" xfId="0" applyNumberFormat="1" applyFont="1" applyFill="1" applyBorder="1" applyAlignment="1">
      <alignment horizontal="center" vertical="center" shrinkToFit="1"/>
    </xf>
    <xf numFmtId="0" fontId="20" fillId="38" borderId="21" xfId="0" applyFont="1" applyFill="1" applyBorder="1" applyAlignment="1">
      <alignment horizontal="left" vertical="center" wrapText="1" shrinkToFit="1"/>
    </xf>
    <xf numFmtId="0" fontId="20" fillId="38" borderId="20" xfId="0" applyFont="1" applyFill="1" applyBorder="1" applyAlignment="1">
      <alignment horizontal="left" vertical="center" wrapText="1" shrinkToFit="1"/>
    </xf>
    <xf numFmtId="0" fontId="20" fillId="38" borderId="22" xfId="0" applyFont="1" applyFill="1" applyBorder="1" applyAlignment="1">
      <alignment horizontal="left" vertical="center" wrapText="1" shrinkToFit="1"/>
    </xf>
    <xf numFmtId="0" fontId="20" fillId="38" borderId="16" xfId="0" applyFont="1" applyFill="1" applyBorder="1" applyAlignment="1">
      <alignment horizontal="left" vertical="center" wrapText="1" shrinkToFit="1"/>
    </xf>
    <xf numFmtId="0" fontId="20" fillId="38" borderId="0" xfId="0" applyFont="1" applyFill="1" applyAlignment="1">
      <alignment horizontal="left" vertical="center" wrapText="1" shrinkToFit="1"/>
    </xf>
    <xf numFmtId="0" fontId="20" fillId="38" borderId="23" xfId="0" applyFont="1" applyFill="1" applyBorder="1" applyAlignment="1">
      <alignment horizontal="left" vertical="center" wrapText="1" shrinkToFit="1"/>
    </xf>
    <xf numFmtId="0" fontId="22" fillId="0" borderId="0" xfId="0" applyFont="1" applyAlignment="1">
      <alignment horizontal="left" vertical="distributed" wrapText="1"/>
    </xf>
    <xf numFmtId="0" fontId="22" fillId="0" borderId="21"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xf>
    <xf numFmtId="187" fontId="22" fillId="35" borderId="25" xfId="0" applyNumberFormat="1" applyFont="1" applyFill="1" applyBorder="1" applyAlignment="1">
      <alignment horizontal="center" vertical="center"/>
    </xf>
    <xf numFmtId="0" fontId="22" fillId="0" borderId="22" xfId="0" applyFont="1" applyBorder="1" applyAlignment="1">
      <alignment horizontal="center" vertical="center" shrinkToFit="1"/>
    </xf>
    <xf numFmtId="0" fontId="22" fillId="0" borderId="26" xfId="0" applyFont="1" applyBorder="1" applyAlignment="1">
      <alignment horizontal="center" vertical="center" shrinkToFit="1"/>
    </xf>
    <xf numFmtId="187" fontId="22" fillId="35" borderId="17" xfId="0" applyNumberFormat="1" applyFont="1" applyFill="1" applyBorder="1" applyAlignment="1">
      <alignment horizontal="center" vertical="center" shrinkToFit="1"/>
    </xf>
    <xf numFmtId="187" fontId="22" fillId="35" borderId="18" xfId="0" applyNumberFormat="1" applyFont="1" applyFill="1" applyBorder="1" applyAlignment="1">
      <alignment horizontal="center" vertical="center" shrinkToFit="1"/>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180" fontId="22" fillId="35" borderId="17" xfId="0" applyNumberFormat="1" applyFont="1" applyFill="1" applyBorder="1" applyAlignment="1">
      <alignment horizontal="right" vertical="center" shrinkToFit="1"/>
    </xf>
    <xf numFmtId="180" fontId="22" fillId="35" borderId="18" xfId="0" applyNumberFormat="1" applyFont="1" applyFill="1" applyBorder="1" applyAlignment="1">
      <alignment horizontal="right" vertical="center" shrinkToFit="1"/>
    </xf>
    <xf numFmtId="180" fontId="22" fillId="35" borderId="19" xfId="0" applyNumberFormat="1" applyFont="1" applyFill="1" applyBorder="1" applyAlignment="1">
      <alignment horizontal="right" vertical="center" shrinkToFi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0" fillId="0" borderId="15"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39" fillId="0" borderId="17" xfId="0" applyFont="1" applyBorder="1" applyAlignment="1" applyProtection="1">
      <alignment horizontal="center" vertical="center" wrapText="1"/>
    </xf>
    <xf numFmtId="0" fontId="39" fillId="0" borderId="19" xfId="0" applyFont="1" applyBorder="1" applyAlignment="1" applyProtection="1">
      <alignment horizontal="center" vertical="center" wrapText="1"/>
    </xf>
    <xf numFmtId="0" fontId="22" fillId="0" borderId="15" xfId="0" applyFont="1" applyBorder="1" applyAlignment="1">
      <alignment horizontal="left" vertical="center"/>
    </xf>
    <xf numFmtId="186" fontId="20" fillId="35" borderId="18" xfId="0" applyNumberFormat="1" applyFont="1" applyFill="1" applyBorder="1" applyAlignment="1">
      <alignment horizontal="center" vertical="center" shrinkToFit="1"/>
    </xf>
    <xf numFmtId="0" fontId="20" fillId="0" borderId="0" xfId="0" applyFont="1" applyAlignment="1">
      <alignment horizontal="left" vertical="center" wrapText="1"/>
    </xf>
    <xf numFmtId="0" fontId="20" fillId="0" borderId="19" xfId="0" applyFont="1" applyBorder="1" applyAlignment="1">
      <alignment horizontal="left" vertical="center" shrinkToFit="1"/>
    </xf>
    <xf numFmtId="0" fontId="20" fillId="0" borderId="15" xfId="0" applyFont="1" applyBorder="1" applyAlignment="1">
      <alignment horizontal="left" vertical="center" shrinkToFit="1"/>
    </xf>
    <xf numFmtId="186" fontId="22" fillId="35" borderId="17" xfId="0" applyNumberFormat="1" applyFont="1" applyFill="1" applyBorder="1" applyAlignment="1">
      <alignment horizontal="center" vertical="center" shrinkToFit="1"/>
    </xf>
    <xf numFmtId="186" fontId="22" fillId="35" borderId="18" xfId="0" applyNumberFormat="1" applyFont="1" applyFill="1" applyBorder="1" applyAlignment="1">
      <alignment horizontal="center" vertical="center" shrinkToFit="1"/>
    </xf>
    <xf numFmtId="186" fontId="22" fillId="35" borderId="19" xfId="0" applyNumberFormat="1" applyFont="1" applyFill="1" applyBorder="1" applyAlignment="1">
      <alignment horizontal="center" vertical="center" shrinkToFit="1"/>
    </xf>
    <xf numFmtId="0" fontId="26" fillId="35" borderId="17" xfId="0" applyFont="1" applyFill="1" applyBorder="1" applyAlignment="1">
      <alignment horizontal="center" vertical="center" shrinkToFit="1"/>
    </xf>
    <xf numFmtId="0" fontId="26" fillId="35" borderId="19" xfId="0" applyFont="1" applyFill="1" applyBorder="1" applyAlignment="1">
      <alignment horizontal="center" vertical="center" shrinkToFit="1"/>
    </xf>
    <xf numFmtId="0" fontId="20" fillId="0" borderId="17" xfId="0" applyFont="1" applyBorder="1" applyAlignment="1">
      <alignment horizontal="left" vertical="center" shrinkToFit="1"/>
    </xf>
    <xf numFmtId="187" fontId="20" fillId="35" borderId="18" xfId="0" applyNumberFormat="1" applyFont="1" applyFill="1" applyBorder="1" applyAlignment="1">
      <alignment horizontal="center" vertical="center" shrinkToFit="1"/>
    </xf>
    <xf numFmtId="0" fontId="25" fillId="0" borderId="19" xfId="0" applyFont="1" applyBorder="1" applyAlignment="1">
      <alignment horizontal="left" vertical="center" shrinkToFit="1"/>
    </xf>
    <xf numFmtId="0" fontId="25" fillId="0" borderId="15" xfId="0" applyFont="1" applyBorder="1" applyAlignment="1">
      <alignment horizontal="left" vertical="center" shrinkToFit="1"/>
    </xf>
    <xf numFmtId="0" fontId="20" fillId="0" borderId="15" xfId="0" applyFont="1" applyBorder="1" applyAlignment="1">
      <alignment horizontal="left" vertical="center" wrapText="1" shrinkToFit="1"/>
    </xf>
    <xf numFmtId="0" fontId="22" fillId="0" borderId="33" xfId="0" applyFont="1" applyBorder="1" applyAlignment="1">
      <alignment horizontal="center" vertical="center" shrinkToFit="1"/>
    </xf>
    <xf numFmtId="0" fontId="20" fillId="0" borderId="0" xfId="0" applyFont="1" applyAlignment="1">
      <alignment horizontal="left" vertical="center" wrapText="1" shrinkToFit="1"/>
    </xf>
    <xf numFmtId="0" fontId="25" fillId="0" borderId="17" xfId="0" applyFont="1" applyBorder="1" applyAlignment="1">
      <alignment horizontal="center" vertical="center" shrinkToFit="1"/>
    </xf>
    <xf numFmtId="0" fontId="25" fillId="0" borderId="19" xfId="0" applyFont="1" applyBorder="1" applyAlignment="1">
      <alignment horizontal="center" vertical="center" shrinkToFit="1"/>
    </xf>
    <xf numFmtId="0" fontId="41" fillId="0" borderId="17" xfId="0" applyFont="1" applyBorder="1" applyAlignment="1" applyProtection="1">
      <alignment horizontal="center" vertical="center" shrinkToFit="1"/>
      <protection locked="0"/>
    </xf>
    <xf numFmtId="0" fontId="41" fillId="0" borderId="19" xfId="0" applyFont="1" applyBorder="1" applyAlignment="1" applyProtection="1">
      <alignment horizontal="center" vertical="center" shrinkToFit="1"/>
      <protection locked="0"/>
    </xf>
    <xf numFmtId="0" fontId="25" fillId="0" borderId="69" xfId="0" applyFont="1" applyBorder="1" applyAlignment="1">
      <alignment horizontal="center" vertical="center" shrinkToFit="1"/>
    </xf>
    <xf numFmtId="0" fontId="25" fillId="0" borderId="70" xfId="0" applyFont="1" applyBorder="1" applyAlignment="1">
      <alignment horizontal="center" vertical="center" shrinkToFit="1"/>
    </xf>
    <xf numFmtId="0" fontId="25" fillId="0" borderId="71"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40" fillId="0" borderId="69" xfId="0" applyFont="1" applyBorder="1" applyAlignment="1" applyProtection="1">
      <alignment horizontal="left" vertical="center" shrinkToFit="1"/>
      <protection locked="0"/>
    </xf>
    <xf numFmtId="0" fontId="40" fillId="0" borderId="70" xfId="0" applyFont="1" applyBorder="1" applyAlignment="1" applyProtection="1">
      <alignment horizontal="left" vertical="center" shrinkToFit="1"/>
      <protection locked="0"/>
    </xf>
    <xf numFmtId="0" fontId="40" fillId="0" borderId="71" xfId="0" applyFont="1" applyBorder="1" applyAlignment="1" applyProtection="1">
      <alignment horizontal="left" vertical="center" shrinkToFit="1"/>
      <protection locked="0"/>
    </xf>
    <xf numFmtId="0" fontId="40" fillId="0" borderId="72" xfId="0" applyFont="1" applyBorder="1" applyAlignment="1" applyProtection="1">
      <alignment horizontal="left" vertical="center" shrinkToFit="1"/>
      <protection locked="0"/>
    </xf>
    <xf numFmtId="0" fontId="40" fillId="0" borderId="73" xfId="0" applyFont="1" applyBorder="1" applyAlignment="1" applyProtection="1">
      <alignment horizontal="left" vertical="center" shrinkToFit="1"/>
      <protection locked="0"/>
    </xf>
    <xf numFmtId="0" fontId="40" fillId="0" borderId="74" xfId="0" applyFont="1" applyBorder="1" applyAlignment="1" applyProtection="1">
      <alignment horizontal="left" vertical="center" shrinkToFit="1"/>
      <protection locked="0"/>
    </xf>
    <xf numFmtId="0" fontId="25" fillId="0" borderId="15" xfId="0" applyFont="1" applyBorder="1" applyAlignment="1">
      <alignment horizontal="center" vertical="center" shrinkToFit="1"/>
    </xf>
    <xf numFmtId="0" fontId="41" fillId="0" borderId="67" xfId="0" applyFont="1" applyBorder="1" applyAlignment="1" applyProtection="1">
      <alignment horizontal="center" vertical="center" shrinkToFit="1"/>
      <protection locked="0"/>
    </xf>
    <xf numFmtId="0" fontId="41" fillId="0" borderId="15" xfId="0" applyFont="1" applyBorder="1" applyAlignment="1" applyProtection="1">
      <alignment horizontal="center" vertical="center" shrinkToFit="1"/>
      <protection locked="0"/>
    </xf>
    <xf numFmtId="0" fontId="40" fillId="0" borderId="17" xfId="0" applyFont="1" applyBorder="1" applyAlignment="1" applyProtection="1">
      <alignment horizontal="center" vertical="center" shrinkToFit="1"/>
      <protection locked="0"/>
    </xf>
    <xf numFmtId="0" fontId="40" fillId="0" borderId="18" xfId="0" applyFont="1" applyBorder="1" applyAlignment="1" applyProtection="1">
      <alignment horizontal="center" vertical="center" shrinkToFit="1"/>
      <protection locked="0"/>
    </xf>
    <xf numFmtId="0" fontId="25" fillId="0" borderId="18" xfId="0" applyFont="1" applyBorder="1" applyAlignment="1">
      <alignment horizontal="center" vertical="center" shrinkToFit="1"/>
    </xf>
    <xf numFmtId="0" fontId="41" fillId="0" borderId="68" xfId="0" applyFont="1" applyBorder="1" applyAlignment="1" applyProtection="1">
      <alignment horizontal="center" vertical="center" shrinkToFit="1"/>
      <protection locked="0"/>
    </xf>
    <xf numFmtId="0" fontId="41" fillId="0" borderId="18" xfId="0" applyFont="1" applyBorder="1" applyAlignment="1" applyProtection="1">
      <alignment horizontal="center" vertical="center" shrinkToFit="1"/>
      <protection locked="0"/>
    </xf>
    <xf numFmtId="0" fontId="28" fillId="33" borderId="27" xfId="0" applyFont="1" applyFill="1" applyBorder="1" applyAlignment="1">
      <alignment horizontal="center" vertical="center"/>
    </xf>
    <xf numFmtId="0" fontId="28" fillId="33" borderId="11" xfId="0" applyFont="1" applyFill="1" applyBorder="1" applyAlignment="1">
      <alignment horizontal="center" vertical="center"/>
    </xf>
    <xf numFmtId="0" fontId="23" fillId="0" borderId="15" xfId="0" applyFont="1" applyBorder="1" applyAlignment="1">
      <alignment horizontal="left" vertical="center"/>
    </xf>
    <xf numFmtId="0" fontId="23" fillId="0" borderId="17" xfId="0" applyFont="1" applyBorder="1" applyAlignment="1">
      <alignment horizontal="center" vertical="center"/>
    </xf>
    <xf numFmtId="0" fontId="23" fillId="0" borderId="34"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8"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7" borderId="61" xfId="0" applyFont="1" applyFill="1" applyBorder="1" applyAlignment="1">
      <alignment horizontal="left" vertical="center" shrinkToFit="1"/>
    </xf>
    <xf numFmtId="0" fontId="23" fillId="37" borderId="29" xfId="0" applyFont="1" applyFill="1" applyBorder="1" applyAlignment="1">
      <alignment horizontal="left" vertical="center" shrinkToFit="1"/>
    </xf>
    <xf numFmtId="0" fontId="23" fillId="37" borderId="42" xfId="0" applyFont="1" applyFill="1" applyBorder="1" applyAlignment="1">
      <alignment horizontal="left" vertical="center" shrinkToFit="1"/>
    </xf>
    <xf numFmtId="0" fontId="23" fillId="37" borderId="16" xfId="0" applyFont="1" applyFill="1" applyBorder="1" applyAlignment="1">
      <alignment horizontal="left" vertical="center" shrinkToFit="1"/>
    </xf>
    <xf numFmtId="0" fontId="23" fillId="37" borderId="0" xfId="0" applyFont="1" applyFill="1" applyAlignment="1">
      <alignment horizontal="left" vertical="center" shrinkToFit="1"/>
    </xf>
    <xf numFmtId="0" fontId="23" fillId="37" borderId="23" xfId="0" applyFont="1" applyFill="1" applyBorder="1" applyAlignment="1">
      <alignment horizontal="left" vertical="center" shrinkToFit="1"/>
    </xf>
    <xf numFmtId="0" fontId="35" fillId="34" borderId="62" xfId="0" applyFont="1" applyFill="1" applyBorder="1" applyAlignment="1" applyProtection="1">
      <alignment horizontal="left" vertical="center" shrinkToFit="1"/>
      <protection locked="0"/>
    </xf>
    <xf numFmtId="0" fontId="35" fillId="34" borderId="63" xfId="0" applyFont="1" applyFill="1" applyBorder="1" applyAlignment="1" applyProtection="1">
      <alignment horizontal="left" vertical="center" shrinkToFit="1"/>
      <protection locked="0"/>
    </xf>
    <xf numFmtId="0" fontId="35" fillId="34" borderId="64" xfId="0" applyFont="1" applyFill="1" applyBorder="1" applyAlignment="1" applyProtection="1">
      <alignment horizontal="left" vertical="center" shrinkToFit="1"/>
      <protection locked="0"/>
    </xf>
    <xf numFmtId="0" fontId="35" fillId="34" borderId="17" xfId="0" applyFont="1" applyFill="1" applyBorder="1" applyAlignment="1" applyProtection="1">
      <alignment horizontal="left" vertical="center" shrinkToFit="1"/>
      <protection locked="0"/>
    </xf>
    <xf numFmtId="0" fontId="35" fillId="34" borderId="18" xfId="0" applyFont="1" applyFill="1" applyBorder="1" applyAlignment="1" applyProtection="1">
      <alignment horizontal="left" vertical="center" shrinkToFit="1"/>
      <protection locked="0"/>
    </xf>
    <xf numFmtId="0" fontId="35" fillId="34" borderId="19" xfId="0" applyFont="1" applyFill="1" applyBorder="1" applyAlignment="1" applyProtection="1">
      <alignment horizontal="left" vertical="center" shrinkToFit="1"/>
      <protection locked="0"/>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8" fillId="33" borderId="27" xfId="0" applyFont="1" applyFill="1" applyBorder="1" applyAlignment="1">
      <alignment horizontal="left" vertical="center"/>
    </xf>
    <xf numFmtId="0" fontId="28" fillId="33" borderId="28" xfId="0" applyFont="1" applyFill="1" applyBorder="1" applyAlignment="1">
      <alignment horizontal="left" vertical="center"/>
    </xf>
    <xf numFmtId="0" fontId="28" fillId="33" borderId="11" xfId="0" applyFont="1" applyFill="1" applyBorder="1" applyAlignment="1">
      <alignment horizontal="left"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34" borderId="62"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64" xfId="0" applyFont="1" applyFill="1" applyBorder="1" applyAlignment="1" applyProtection="1">
      <alignment horizontal="left" vertical="center" shrinkToFit="1"/>
      <protection locked="0"/>
    </xf>
    <xf numFmtId="0" fontId="23" fillId="0" borderId="15" xfId="0" applyFont="1" applyBorder="1" applyAlignment="1">
      <alignment horizontal="center" vertical="center" wrapTex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38" xfId="0" applyFont="1" applyBorder="1" applyAlignment="1">
      <alignment horizontal="center" vertical="center" shrinkToFit="1"/>
    </xf>
    <xf numFmtId="0" fontId="32" fillId="0" borderId="0" xfId="0" applyFont="1" applyAlignment="1">
      <alignment horizontal="left" vertical="center"/>
    </xf>
    <xf numFmtId="182" fontId="23" fillId="0" borderId="14" xfId="0" applyNumberFormat="1" applyFont="1" applyBorder="1" applyAlignment="1">
      <alignment horizontal="center" vertical="center" textRotation="255"/>
    </xf>
    <xf numFmtId="182" fontId="23" fillId="0" borderId="13" xfId="0" applyNumberFormat="1" applyFont="1" applyBorder="1" applyAlignment="1">
      <alignment horizontal="center" vertical="center" textRotation="255"/>
    </xf>
    <xf numFmtId="182" fontId="23" fillId="0" borderId="12" xfId="0" applyNumberFormat="1" applyFont="1" applyBorder="1" applyAlignment="1">
      <alignment horizontal="center" vertical="center" textRotation="255"/>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7" xfId="0" applyFont="1" applyBorder="1" applyAlignment="1">
      <alignment horizontal="center" vertical="center" shrinkToFit="1"/>
    </xf>
    <xf numFmtId="0" fontId="23" fillId="0" borderId="37" xfId="0" applyFont="1" applyBorder="1" applyAlignment="1">
      <alignment horizontal="center" vertical="center" shrinkToFit="1"/>
    </xf>
    <xf numFmtId="0" fontId="31" fillId="0" borderId="0" xfId="0" applyFont="1" applyAlignment="1">
      <alignment horizontal="left"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0"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40">
    <dxf>
      <numFmt numFmtId="6" formatCode="#,##0;[Red]\-#,##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79" formatCode="0_);[Red]\(0\)"/>
    </dxf>
    <dxf>
      <alignment horizontal="left" vertical="center" textRotation="0" wrapText="0" indent="0" justifyLastLine="0" shrinkToFit="0" readingOrder="0"/>
    </dxf>
    <dxf>
      <alignment horizontal="center" vertical="center" textRotation="0" wrapText="0" indent="0" justifyLastLine="0" shrinkToFit="0" readingOrder="0"/>
      <protection locked="0" hidden="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テーブル1" displayName="テーブル1" ref="A1:AO2" totalsRowShown="0" headerRowDxfId="16" dataDxfId="15">
  <autoFilter ref="A1:AO2"/>
  <tableColumns count="41">
    <tableColumn id="1" name="受付番号_x000a_（内部用）" dataDxfId="14"/>
    <tableColumn id="2" name="管理番号"/>
    <tableColumn id="3" name="受付日"/>
    <tableColumn id="4" name="受信時刻_x000a_（最終）"/>
    <tableColumn id="5" name="受付方法"/>
    <tableColumn id="6" name="申請者"/>
    <tableColumn id="7" name="住所"/>
    <tableColumn id="8" name="代表者職"/>
    <tableColumn id="9" name="氏名"/>
    <tableColumn id="10" name="共同申請者_x000a_住所"/>
    <tableColumn id="11" name="共同申請者氏名"/>
    <tableColumn id="12" name="共同申請者法人役職"/>
    <tableColumn id="13" name="共同申請者法人代表者氏名"/>
    <tableColumn id="38" name="交付決定日" dataDxfId="13">
      <calculatedColumnFormula>"2024"&amp;"/"&amp;'様式6-1'!E16&amp;"/"&amp;'様式6-1'!G16</calculatedColumnFormula>
    </tableColumn>
    <tableColumn id="39" name="交付番号"/>
    <tableColumn id="14" name="パネルの設置場所事業所名"/>
    <tableColumn id="15" name="パネルの設置場所住所"/>
    <tableColumn id="16" name="補助対象事業着手年月日" dataDxfId="12">
      <calculatedColumnFormula>"2024"&amp;"/"&amp;'様式6-1'!Q22&amp;"/"&amp;'様式6-1'!T22</calculatedColumnFormula>
    </tableColumn>
    <tableColumn id="17" name="補助対象事業完了年月日" dataDxfId="11">
      <calculatedColumnFormula>"2024"&amp;"/"&amp;'様式6-1'!Q23&amp;"/"&amp;'様式6-1'!T23</calculatedColumnFormula>
    </tableColumn>
    <tableColumn id="18" name="交付決定額" dataDxfId="10" dataCellStyle="桁区切り"/>
    <tableColumn id="19" name="総事業費" dataDxfId="9" dataCellStyle="桁区切り"/>
    <tableColumn id="20" name="うち、補助対象経費" dataDxfId="8" dataCellStyle="桁区切り"/>
    <tableColumn id="21" name="補助金所要額（精算額）" dataDxfId="7" dataCellStyle="桁区切り"/>
    <tableColumn id="22" name="請求額" dataDxfId="6" dataCellStyle="桁区切り"/>
    <tableColumn id="23" name="導入設備の仕様_x000a_発電出力（kW)"/>
    <tableColumn id="24" name="導入設備の仕様_x000a_蓄電容量(kWh）"/>
    <tableColumn id="25" name="区分" dataDxfId="5">
      <calculatedColumnFormula>IF(Y2&lt;50,"低圧","高圧")</calculatedColumnFormula>
    </tableColumn>
    <tableColumn id="40" name="変更申請の有無"/>
    <tableColumn id="41" name="変更承認日or変更申請提出日"/>
    <tableColumn id="26" name="申請者2" dataDxfId="4">
      <calculatedColumnFormula>+F2</calculatedColumnFormula>
    </tableColumn>
    <tableColumn id="27" name="口座名義人"/>
    <tableColumn id="28" name="フリガナ"/>
    <tableColumn id="29" name="金融機関"/>
    <tableColumn id="30" name="金融機関2"/>
    <tableColumn id="31" name="本支店1"/>
    <tableColumn id="32" name="本支店2"/>
    <tableColumn id="33" name="金融機関コード" dataDxfId="3"/>
    <tableColumn id="34" name="支店コード" dataDxfId="2">
      <calculatedColumnFormula>+CONCATENATE('様式6-2'!N25,'様式6-2'!O25,'様式6-2'!P25,'様式6-2'!Q25)</calculatedColumnFormula>
    </tableColumn>
    <tableColumn id="35" name="口座種類"/>
    <tableColumn id="36" name="口座番号" dataDxfId="1"/>
    <tableColumn id="37" name="振込金額" dataDxfId="0">
      <calculatedColumnFormula>+X2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9"/>
  <sheetViews>
    <sheetView showGridLines="0" tabSelected="1" view="pageBreakPreview" topLeftCell="A11" zoomScaleNormal="100" zoomScaleSheetLayoutView="100" workbookViewId="0">
      <selection sqref="A1:Z39"/>
    </sheetView>
  </sheetViews>
  <sheetFormatPr defaultColWidth="3" defaultRowHeight="18" x14ac:dyDescent="0.45"/>
  <cols>
    <col min="26" max="26" width="3" customWidth="1"/>
    <col min="28" max="29" width="3" style="1"/>
    <col min="44" max="44" width="11.59765625" bestFit="1" customWidth="1"/>
    <col min="45" max="45" width="3.5" bestFit="1" customWidth="1"/>
  </cols>
  <sheetData>
    <row r="1" spans="1:29" x14ac:dyDescent="0.45">
      <c r="A1" s="96" t="s">
        <v>181</v>
      </c>
      <c r="B1" s="1"/>
      <c r="C1" s="1"/>
      <c r="D1" s="1"/>
      <c r="E1" s="1"/>
      <c r="F1" s="1"/>
      <c r="G1" s="1"/>
      <c r="H1" s="1"/>
      <c r="I1" s="1"/>
      <c r="J1" s="1"/>
      <c r="K1" s="1"/>
      <c r="L1" s="1"/>
      <c r="M1" s="1"/>
      <c r="N1" s="1"/>
      <c r="O1" s="1"/>
      <c r="P1" s="1"/>
      <c r="Q1" s="1"/>
      <c r="R1" s="1"/>
      <c r="S1" s="1"/>
      <c r="T1" s="1"/>
      <c r="U1" s="1"/>
      <c r="V1" s="1"/>
      <c r="W1" s="1"/>
      <c r="X1" s="1"/>
      <c r="Y1" s="1"/>
      <c r="Z1" s="1"/>
    </row>
    <row r="2" spans="1:29" ht="18" customHeight="1" x14ac:dyDescent="0.45">
      <c r="A2" s="97"/>
      <c r="B2" s="1"/>
      <c r="C2" s="1"/>
      <c r="D2" s="1"/>
      <c r="E2" s="1"/>
      <c r="F2" s="1"/>
      <c r="G2" s="1"/>
      <c r="H2" s="1"/>
      <c r="I2" s="1"/>
      <c r="J2" s="1"/>
      <c r="K2" s="1"/>
      <c r="L2" s="1"/>
      <c r="M2" s="1"/>
      <c r="N2" s="1"/>
      <c r="O2" s="1"/>
      <c r="P2" s="1"/>
      <c r="Q2" s="1"/>
      <c r="R2" s="1"/>
      <c r="S2" s="110"/>
      <c r="T2" s="110" t="s">
        <v>7</v>
      </c>
      <c r="U2" s="147">
        <v>6</v>
      </c>
      <c r="V2" s="110" t="s">
        <v>10</v>
      </c>
      <c r="W2" s="147" t="s">
        <v>273</v>
      </c>
      <c r="X2" s="110" t="s">
        <v>6</v>
      </c>
      <c r="Y2" s="147" t="s">
        <v>273</v>
      </c>
      <c r="Z2" s="110" t="s">
        <v>5</v>
      </c>
    </row>
    <row r="3" spans="1:29" x14ac:dyDescent="0.45">
      <c r="A3" s="1"/>
      <c r="B3" s="96" t="s">
        <v>0</v>
      </c>
      <c r="C3" s="1"/>
      <c r="D3" s="1"/>
      <c r="E3" s="1"/>
      <c r="F3" s="1"/>
      <c r="G3" s="1"/>
      <c r="H3" s="1"/>
      <c r="I3" s="1"/>
      <c r="J3" s="1"/>
      <c r="K3" s="1"/>
      <c r="L3" s="1"/>
      <c r="M3" s="1"/>
      <c r="N3" s="1"/>
      <c r="O3" s="1"/>
      <c r="P3" s="1"/>
      <c r="Q3" s="1"/>
      <c r="R3" s="1"/>
      <c r="S3" s="1"/>
      <c r="T3" s="1"/>
      <c r="U3" s="1"/>
      <c r="V3" s="1"/>
      <c r="W3" s="1"/>
      <c r="X3" s="1"/>
      <c r="Y3" s="1"/>
      <c r="Z3" s="1"/>
    </row>
    <row r="4" spans="1:29" x14ac:dyDescent="0.45">
      <c r="A4" s="96"/>
      <c r="B4" s="1"/>
      <c r="C4" s="1"/>
      <c r="D4" s="1"/>
      <c r="E4" s="1"/>
      <c r="F4" s="1"/>
      <c r="G4" s="1"/>
      <c r="H4" s="1"/>
      <c r="I4" s="1"/>
      <c r="J4" s="1"/>
      <c r="K4" s="1"/>
      <c r="L4" s="1"/>
      <c r="M4" s="1"/>
      <c r="N4" s="1"/>
      <c r="O4" s="1"/>
      <c r="P4" s="1"/>
      <c r="Q4" s="1"/>
      <c r="R4" s="1"/>
      <c r="S4" s="1"/>
      <c r="T4" s="1"/>
      <c r="U4" s="1"/>
      <c r="V4" s="1"/>
      <c r="W4" s="1"/>
      <c r="X4" s="1"/>
      <c r="Y4" s="1"/>
      <c r="Z4" s="1"/>
    </row>
    <row r="5" spans="1:29" x14ac:dyDescent="0.45">
      <c r="A5" s="185" t="s">
        <v>182</v>
      </c>
      <c r="B5" s="185"/>
      <c r="C5" s="185"/>
      <c r="D5" s="185"/>
      <c r="E5" s="185"/>
      <c r="F5" s="185"/>
      <c r="G5" s="185"/>
      <c r="H5" s="185"/>
      <c r="I5" s="185"/>
      <c r="J5" s="1" t="s">
        <v>3</v>
      </c>
      <c r="K5" s="1"/>
      <c r="L5" s="1"/>
      <c r="M5" s="1"/>
      <c r="N5" s="1"/>
      <c r="O5" s="186" t="s">
        <v>321</v>
      </c>
      <c r="P5" s="186"/>
      <c r="Q5" s="186"/>
      <c r="R5" s="186"/>
      <c r="S5" s="186"/>
      <c r="T5" s="186"/>
      <c r="U5" s="186"/>
      <c r="V5" s="186"/>
      <c r="W5" s="186"/>
      <c r="X5" s="186"/>
      <c r="Y5" s="186"/>
      <c r="Z5" s="186"/>
    </row>
    <row r="6" spans="1:29" x14ac:dyDescent="0.45">
      <c r="A6" s="97" t="s">
        <v>1</v>
      </c>
      <c r="B6" s="1"/>
      <c r="C6" s="1"/>
      <c r="D6" s="1"/>
      <c r="E6" s="1"/>
      <c r="F6" s="1"/>
      <c r="G6" s="1"/>
      <c r="H6" s="1"/>
      <c r="I6" s="1"/>
      <c r="J6" s="1" t="s">
        <v>2</v>
      </c>
      <c r="K6" s="1"/>
      <c r="L6" s="1"/>
      <c r="M6" s="1"/>
      <c r="N6" s="1"/>
      <c r="O6" s="186" t="s">
        <v>322</v>
      </c>
      <c r="P6" s="186"/>
      <c r="Q6" s="186"/>
      <c r="R6" s="186"/>
      <c r="S6" s="186"/>
      <c r="T6" s="186"/>
      <c r="U6" s="186"/>
      <c r="V6" s="186"/>
      <c r="W6" s="186"/>
      <c r="X6" s="186"/>
      <c r="Y6" s="186"/>
      <c r="Z6" s="186"/>
    </row>
    <row r="7" spans="1:29" ht="18" customHeight="1" x14ac:dyDescent="0.45">
      <c r="A7" s="97"/>
      <c r="B7" s="203" t="s">
        <v>137</v>
      </c>
      <c r="C7" s="203"/>
      <c r="D7" s="203"/>
      <c r="E7" s="203"/>
      <c r="F7" s="203"/>
      <c r="G7" s="203"/>
      <c r="H7" s="203"/>
      <c r="I7" s="203"/>
      <c r="J7" s="203"/>
      <c r="K7" s="203"/>
      <c r="L7" s="203"/>
      <c r="M7" s="203"/>
      <c r="N7" s="1"/>
      <c r="O7" s="204" t="s">
        <v>323</v>
      </c>
      <c r="P7" s="204"/>
      <c r="Q7" s="204"/>
      <c r="R7" s="204"/>
      <c r="S7" s="186" t="s">
        <v>275</v>
      </c>
      <c r="T7" s="186"/>
      <c r="U7" s="186"/>
      <c r="V7" s="186"/>
      <c r="W7" s="186"/>
      <c r="X7" s="186"/>
      <c r="Y7" s="186"/>
      <c r="Z7" s="186"/>
      <c r="AB7" s="1" t="s">
        <v>219</v>
      </c>
      <c r="AC7" s="1" t="s">
        <v>220</v>
      </c>
    </row>
    <row r="8" spans="1:29" x14ac:dyDescent="0.45">
      <c r="A8" s="98"/>
      <c r="B8" s="1"/>
      <c r="C8" s="1"/>
      <c r="D8" s="1"/>
      <c r="E8" s="1"/>
      <c r="F8" s="1"/>
      <c r="G8" s="1"/>
      <c r="H8" s="1"/>
      <c r="I8" s="1"/>
      <c r="J8" s="1"/>
      <c r="K8" s="1"/>
      <c r="L8" s="1"/>
      <c r="M8" s="1"/>
      <c r="N8" s="1"/>
      <c r="O8" s="144"/>
      <c r="P8" s="144"/>
      <c r="Q8" s="144"/>
      <c r="R8" s="144"/>
      <c r="S8" s="144"/>
      <c r="T8" s="144"/>
      <c r="U8" s="144"/>
      <c r="V8" s="144"/>
      <c r="W8" s="144"/>
      <c r="X8" s="144"/>
      <c r="Y8" s="144"/>
      <c r="Z8" s="144"/>
    </row>
    <row r="9" spans="1:29" x14ac:dyDescent="0.45">
      <c r="A9" s="185" t="s">
        <v>4</v>
      </c>
      <c r="B9" s="185"/>
      <c r="C9" s="185"/>
      <c r="D9" s="185"/>
      <c r="E9" s="185"/>
      <c r="F9" s="185"/>
      <c r="G9" s="185"/>
      <c r="H9" s="185"/>
      <c r="I9" s="185"/>
      <c r="J9" s="1" t="s">
        <v>3</v>
      </c>
      <c r="K9" s="1"/>
      <c r="L9" s="1"/>
      <c r="M9" s="1"/>
      <c r="N9" s="1"/>
      <c r="O9" s="191" t="s">
        <v>11</v>
      </c>
      <c r="P9" s="191"/>
      <c r="Q9" s="191"/>
      <c r="R9" s="191"/>
      <c r="S9" s="191"/>
      <c r="T9" s="191"/>
      <c r="U9" s="191"/>
      <c r="V9" s="191"/>
      <c r="W9" s="191"/>
      <c r="X9" s="191"/>
      <c r="Y9" s="191"/>
      <c r="Z9" s="191"/>
      <c r="AB9" s="99" t="s">
        <v>34</v>
      </c>
      <c r="AC9" s="1" t="s">
        <v>36</v>
      </c>
    </row>
    <row r="10" spans="1:29" x14ac:dyDescent="0.45">
      <c r="A10" s="97"/>
      <c r="B10" s="1"/>
      <c r="C10" s="1"/>
      <c r="D10" s="1"/>
      <c r="E10" s="1"/>
      <c r="F10" s="1"/>
      <c r="G10" s="1"/>
      <c r="H10" s="1"/>
      <c r="I10" s="1"/>
      <c r="J10" s="1" t="s">
        <v>2</v>
      </c>
      <c r="K10" s="1"/>
      <c r="L10" s="1"/>
      <c r="M10" s="1"/>
      <c r="N10" s="1"/>
      <c r="O10" s="191" t="s">
        <v>11</v>
      </c>
      <c r="P10" s="191"/>
      <c r="Q10" s="191"/>
      <c r="R10" s="191"/>
      <c r="S10" s="191"/>
      <c r="T10" s="191"/>
      <c r="U10" s="191"/>
      <c r="V10" s="191"/>
      <c r="W10" s="191"/>
      <c r="X10" s="191"/>
      <c r="Y10" s="191"/>
      <c r="Z10" s="191"/>
    </row>
    <row r="11" spans="1:29" x14ac:dyDescent="0.45">
      <c r="A11" s="96"/>
      <c r="B11" s="203" t="s">
        <v>137</v>
      </c>
      <c r="C11" s="203"/>
      <c r="D11" s="203"/>
      <c r="E11" s="203"/>
      <c r="F11" s="203"/>
      <c r="G11" s="203"/>
      <c r="H11" s="203"/>
      <c r="I11" s="203"/>
      <c r="J11" s="203"/>
      <c r="K11" s="203"/>
      <c r="L11" s="203"/>
      <c r="M11" s="203"/>
      <c r="N11" s="1"/>
      <c r="O11" s="186" t="s">
        <v>11</v>
      </c>
      <c r="P11" s="186"/>
      <c r="Q11" s="186"/>
      <c r="R11" s="186"/>
      <c r="S11" s="186" t="s">
        <v>11</v>
      </c>
      <c r="T11" s="186"/>
      <c r="U11" s="186"/>
      <c r="V11" s="186"/>
      <c r="W11" s="186"/>
      <c r="X11" s="186"/>
      <c r="Y11" s="186"/>
      <c r="Z11" s="186"/>
      <c r="AB11" s="1" t="s">
        <v>219</v>
      </c>
      <c r="AC11" s="1" t="s">
        <v>220</v>
      </c>
    </row>
    <row r="12" spans="1:29" x14ac:dyDescent="0.45">
      <c r="A12" s="96"/>
      <c r="B12" s="1"/>
      <c r="C12" s="1"/>
      <c r="D12" s="1"/>
      <c r="E12" s="1"/>
      <c r="F12" s="1"/>
      <c r="G12" s="1"/>
      <c r="H12" s="1"/>
      <c r="I12" s="1"/>
      <c r="J12" s="1"/>
      <c r="K12" s="1"/>
      <c r="L12" s="1"/>
      <c r="M12" s="1"/>
      <c r="N12" s="1"/>
      <c r="O12" s="1"/>
      <c r="P12" s="1"/>
      <c r="Q12" s="1"/>
      <c r="R12" s="1"/>
      <c r="S12" s="1"/>
      <c r="T12" s="1"/>
      <c r="U12" s="1"/>
      <c r="V12" s="1"/>
      <c r="W12" s="1"/>
      <c r="X12" s="1"/>
      <c r="Y12" s="1"/>
      <c r="Z12" s="1"/>
    </row>
    <row r="13" spans="1:29" ht="18" customHeight="1" x14ac:dyDescent="0.45">
      <c r="A13" s="192" t="s">
        <v>266</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row>
    <row r="14" spans="1:29" x14ac:dyDescent="0.45">
      <c r="A14" s="98"/>
      <c r="B14" s="1"/>
      <c r="C14" s="1"/>
      <c r="D14" s="1"/>
      <c r="E14" s="1"/>
      <c r="F14" s="1"/>
      <c r="G14" s="1"/>
      <c r="H14" s="1"/>
      <c r="I14" s="1"/>
      <c r="J14" s="1"/>
      <c r="K14" s="1"/>
      <c r="L14" s="1"/>
      <c r="M14" s="1"/>
      <c r="N14" s="1"/>
      <c r="O14" s="1"/>
      <c r="P14" s="1"/>
      <c r="Q14" s="1"/>
      <c r="R14" s="1"/>
      <c r="S14" s="1"/>
      <c r="T14" s="1"/>
      <c r="U14" s="1"/>
      <c r="V14" s="1"/>
      <c r="W14" s="1"/>
      <c r="X14" s="1"/>
      <c r="Y14" s="1"/>
      <c r="Z14" s="1"/>
    </row>
    <row r="15" spans="1:29" x14ac:dyDescent="0.45">
      <c r="A15" s="98"/>
      <c r="B15" s="1"/>
      <c r="C15" s="1"/>
      <c r="D15" s="1"/>
      <c r="E15" s="1"/>
      <c r="F15" s="1"/>
      <c r="G15" s="1"/>
      <c r="H15" s="1"/>
      <c r="I15" s="1"/>
      <c r="J15" s="1"/>
      <c r="K15" s="1"/>
      <c r="L15" s="1"/>
      <c r="M15" s="1"/>
      <c r="N15" s="1"/>
      <c r="O15" s="1"/>
      <c r="P15" s="1"/>
      <c r="Q15" s="1"/>
      <c r="R15" s="1"/>
      <c r="S15" s="1"/>
      <c r="T15" s="1"/>
      <c r="U15" s="1"/>
      <c r="V15" s="1"/>
      <c r="W15" s="1"/>
      <c r="X15" s="1"/>
      <c r="Y15" s="1"/>
      <c r="Z15" s="1"/>
    </row>
    <row r="16" spans="1:29" ht="17.399999999999999" customHeight="1" x14ac:dyDescent="0.45">
      <c r="A16" s="195" t="s">
        <v>183</v>
      </c>
      <c r="B16" s="195"/>
      <c r="C16" s="145">
        <v>6</v>
      </c>
      <c r="D16" s="111" t="s">
        <v>184</v>
      </c>
      <c r="E16" s="146" t="s">
        <v>273</v>
      </c>
      <c r="F16" s="111" t="s">
        <v>185</v>
      </c>
      <c r="G16" s="146" t="s">
        <v>273</v>
      </c>
      <c r="H16" s="196" t="s">
        <v>186</v>
      </c>
      <c r="I16" s="196"/>
      <c r="J16" s="196"/>
      <c r="K16" s="196"/>
      <c r="L16" s="205" t="s">
        <v>276</v>
      </c>
      <c r="M16" s="205"/>
      <c r="N16" s="196" t="s">
        <v>187</v>
      </c>
      <c r="O16" s="196"/>
      <c r="P16" s="196"/>
      <c r="Q16" s="196"/>
      <c r="R16" s="196"/>
      <c r="S16" s="196"/>
      <c r="T16" s="196"/>
      <c r="U16" s="196"/>
      <c r="V16" s="196"/>
      <c r="W16" s="196"/>
      <c r="X16" s="196"/>
      <c r="Y16" s="196"/>
      <c r="Z16" s="196"/>
    </row>
    <row r="17" spans="1:45" ht="17.399999999999999" customHeight="1" x14ac:dyDescent="0.45">
      <c r="A17" s="193" t="s">
        <v>267</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row>
    <row r="18" spans="1:45" ht="17.399999999999999" customHeight="1" x14ac:dyDescent="0.45">
      <c r="A18" s="194" t="s">
        <v>268</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row>
    <row r="19" spans="1:45" ht="18" customHeight="1" x14ac:dyDescent="0.45">
      <c r="A19" s="212" t="s">
        <v>192</v>
      </c>
      <c r="B19" s="213"/>
      <c r="C19" s="213"/>
      <c r="D19" s="213"/>
      <c r="E19" s="213"/>
      <c r="F19" s="213"/>
      <c r="G19" s="214"/>
      <c r="H19" s="221" t="s">
        <v>324</v>
      </c>
      <c r="I19" s="222"/>
      <c r="J19" s="222"/>
      <c r="K19" s="222"/>
      <c r="L19" s="222"/>
      <c r="M19" s="222"/>
      <c r="N19" s="222"/>
      <c r="O19" s="222"/>
      <c r="P19" s="222"/>
      <c r="Q19" s="222"/>
      <c r="R19" s="222"/>
      <c r="S19" s="222"/>
      <c r="T19" s="222"/>
      <c r="U19" s="222"/>
      <c r="V19" s="222"/>
      <c r="W19" s="222"/>
      <c r="X19" s="222"/>
      <c r="Y19" s="222"/>
      <c r="Z19" s="223"/>
    </row>
    <row r="20" spans="1:45" ht="18" customHeight="1" x14ac:dyDescent="0.45">
      <c r="A20" s="212" t="s">
        <v>193</v>
      </c>
      <c r="B20" s="213"/>
      <c r="C20" s="213"/>
      <c r="D20" s="213"/>
      <c r="E20" s="213"/>
      <c r="F20" s="213"/>
      <c r="G20" s="213"/>
      <c r="H20" s="221" t="s">
        <v>274</v>
      </c>
      <c r="I20" s="222"/>
      <c r="J20" s="222"/>
      <c r="K20" s="222"/>
      <c r="L20" s="222"/>
      <c r="M20" s="222"/>
      <c r="N20" s="222"/>
      <c r="O20" s="222"/>
      <c r="P20" s="222"/>
      <c r="Q20" s="222"/>
      <c r="R20" s="222"/>
      <c r="S20" s="222"/>
      <c r="T20" s="222"/>
      <c r="U20" s="222"/>
      <c r="V20" s="222"/>
      <c r="W20" s="222"/>
      <c r="X20" s="222"/>
      <c r="Y20" s="222"/>
      <c r="Z20" s="223"/>
      <c r="AR20" s="100"/>
      <c r="AS20" s="1"/>
    </row>
    <row r="21" spans="1:45" ht="18" customHeight="1" x14ac:dyDescent="0.45">
      <c r="A21" s="212" t="s">
        <v>194</v>
      </c>
      <c r="B21" s="213"/>
      <c r="C21" s="213"/>
      <c r="D21" s="213"/>
      <c r="E21" s="213"/>
      <c r="F21" s="213"/>
      <c r="G21" s="213"/>
      <c r="H21" s="215" t="s">
        <v>277</v>
      </c>
      <c r="I21" s="215"/>
      <c r="J21" s="220" t="s">
        <v>203</v>
      </c>
      <c r="K21" s="200"/>
      <c r="L21" s="200"/>
      <c r="M21" s="200"/>
      <c r="N21" s="200"/>
      <c r="O21" s="200"/>
      <c r="P21" s="200"/>
      <c r="Q21" s="200"/>
      <c r="R21" s="215" t="s">
        <v>277</v>
      </c>
      <c r="S21" s="215"/>
      <c r="T21" s="216" t="s">
        <v>202</v>
      </c>
      <c r="U21" s="217"/>
      <c r="V21" s="217"/>
      <c r="W21" s="217"/>
      <c r="X21" s="217"/>
      <c r="Y21" s="217"/>
      <c r="Z21" s="218"/>
      <c r="AR21" s="100"/>
      <c r="AS21" s="1"/>
    </row>
    <row r="22" spans="1:45" ht="18" customHeight="1" x14ac:dyDescent="0.45">
      <c r="A22" s="212" t="s">
        <v>195</v>
      </c>
      <c r="B22" s="213"/>
      <c r="C22" s="213"/>
      <c r="D22" s="213"/>
      <c r="E22" s="213"/>
      <c r="F22" s="213"/>
      <c r="G22" s="213"/>
      <c r="H22" s="101"/>
      <c r="I22" s="102"/>
      <c r="J22" s="102"/>
      <c r="K22" s="102"/>
      <c r="L22" s="189" t="s">
        <v>7</v>
      </c>
      <c r="M22" s="189"/>
      <c r="N22" s="190">
        <v>6</v>
      </c>
      <c r="O22" s="190"/>
      <c r="P22" s="102" t="s">
        <v>10</v>
      </c>
      <c r="Q22" s="190" t="s">
        <v>273</v>
      </c>
      <c r="R22" s="190"/>
      <c r="S22" s="102" t="s">
        <v>6</v>
      </c>
      <c r="T22" s="190" t="s">
        <v>273</v>
      </c>
      <c r="U22" s="190"/>
      <c r="V22" s="102" t="s">
        <v>5</v>
      </c>
      <c r="W22" s="103"/>
      <c r="X22" s="103"/>
      <c r="Y22" s="103"/>
      <c r="Z22" s="104"/>
      <c r="AR22" s="100"/>
      <c r="AS22" s="1"/>
    </row>
    <row r="23" spans="1:45" ht="18" customHeight="1" x14ac:dyDescent="0.45">
      <c r="A23" s="212" t="s">
        <v>196</v>
      </c>
      <c r="B23" s="213"/>
      <c r="C23" s="213"/>
      <c r="D23" s="213"/>
      <c r="E23" s="213"/>
      <c r="F23" s="213"/>
      <c r="G23" s="213"/>
      <c r="H23" s="197"/>
      <c r="I23" s="198"/>
      <c r="J23" s="198"/>
      <c r="K23" s="198"/>
      <c r="L23" s="189" t="s">
        <v>7</v>
      </c>
      <c r="M23" s="189"/>
      <c r="N23" s="190">
        <v>6</v>
      </c>
      <c r="O23" s="190"/>
      <c r="P23" s="102" t="s">
        <v>10</v>
      </c>
      <c r="Q23" s="190">
        <v>10</v>
      </c>
      <c r="R23" s="190"/>
      <c r="S23" s="102" t="s">
        <v>6</v>
      </c>
      <c r="T23" s="190">
        <v>31</v>
      </c>
      <c r="U23" s="190"/>
      <c r="V23" s="102" t="s">
        <v>5</v>
      </c>
      <c r="W23" s="102"/>
      <c r="X23" s="102"/>
      <c r="Y23" s="102"/>
      <c r="Z23" s="105"/>
    </row>
    <row r="24" spans="1:45" ht="18" customHeight="1" x14ac:dyDescent="0.45">
      <c r="A24" s="212" t="s">
        <v>197</v>
      </c>
      <c r="B24" s="213"/>
      <c r="C24" s="213"/>
      <c r="D24" s="213"/>
      <c r="E24" s="213"/>
      <c r="F24" s="213"/>
      <c r="G24" s="213"/>
      <c r="H24" s="199" t="s">
        <v>8</v>
      </c>
      <c r="I24" s="189"/>
      <c r="J24" s="189"/>
      <c r="K24" s="189"/>
      <c r="L24" s="189"/>
      <c r="M24" s="106"/>
      <c r="N24" s="225">
        <v>13516000</v>
      </c>
      <c r="O24" s="225"/>
      <c r="P24" s="225"/>
      <c r="Q24" s="225"/>
      <c r="R24" s="225"/>
      <c r="S24" s="225"/>
      <c r="T24" s="225"/>
      <c r="U24" s="225"/>
      <c r="V24" s="225"/>
      <c r="W24" s="106"/>
      <c r="X24" s="200" t="s">
        <v>9</v>
      </c>
      <c r="Y24" s="200"/>
      <c r="Z24" s="201"/>
    </row>
    <row r="25" spans="1:45" ht="18" customHeight="1" x14ac:dyDescent="0.45">
      <c r="A25" s="219" t="s">
        <v>198</v>
      </c>
      <c r="B25" s="213"/>
      <c r="C25" s="213"/>
      <c r="D25" s="213"/>
      <c r="E25" s="213"/>
      <c r="F25" s="213"/>
      <c r="G25" s="214"/>
      <c r="H25" s="199" t="s">
        <v>8</v>
      </c>
      <c r="I25" s="189"/>
      <c r="J25" s="189"/>
      <c r="K25" s="189"/>
      <c r="L25" s="189"/>
      <c r="M25" s="106"/>
      <c r="N25" s="225">
        <v>28280000</v>
      </c>
      <c r="O25" s="225"/>
      <c r="P25" s="225"/>
      <c r="Q25" s="225"/>
      <c r="R25" s="225"/>
      <c r="S25" s="225"/>
      <c r="T25" s="225"/>
      <c r="U25" s="225"/>
      <c r="V25" s="225"/>
      <c r="W25" s="106"/>
      <c r="X25" s="200" t="s">
        <v>9</v>
      </c>
      <c r="Y25" s="200"/>
      <c r="Z25" s="201"/>
    </row>
    <row r="26" spans="1:45" ht="18" customHeight="1" x14ac:dyDescent="0.45">
      <c r="A26" s="107"/>
      <c r="B26" s="212" t="s">
        <v>199</v>
      </c>
      <c r="C26" s="213"/>
      <c r="D26" s="213"/>
      <c r="E26" s="213"/>
      <c r="F26" s="213"/>
      <c r="G26" s="214"/>
      <c r="H26" s="199" t="s">
        <v>8</v>
      </c>
      <c r="I26" s="189"/>
      <c r="J26" s="189"/>
      <c r="K26" s="189"/>
      <c r="L26" s="189"/>
      <c r="M26" s="106"/>
      <c r="N26" s="202">
        <f>'添付5（太陽光）'!H57+'添付5（蓄電池）'!H57</f>
        <v>28280000</v>
      </c>
      <c r="O26" s="202"/>
      <c r="P26" s="202"/>
      <c r="Q26" s="202"/>
      <c r="R26" s="202"/>
      <c r="S26" s="202"/>
      <c r="T26" s="202"/>
      <c r="U26" s="202"/>
      <c r="V26" s="202"/>
      <c r="W26" s="106"/>
      <c r="X26" s="200" t="s">
        <v>9</v>
      </c>
      <c r="Y26" s="200"/>
      <c r="Z26" s="201"/>
      <c r="AB26" s="1" t="s">
        <v>34</v>
      </c>
      <c r="AC26" s="1" t="s">
        <v>124</v>
      </c>
    </row>
    <row r="27" spans="1:45" ht="18" customHeight="1" x14ac:dyDescent="0.45">
      <c r="A27" s="212" t="s">
        <v>200</v>
      </c>
      <c r="B27" s="213"/>
      <c r="C27" s="213"/>
      <c r="D27" s="213"/>
      <c r="E27" s="213"/>
      <c r="F27" s="213"/>
      <c r="G27" s="213"/>
      <c r="H27" s="199" t="s">
        <v>8</v>
      </c>
      <c r="I27" s="189"/>
      <c r="J27" s="189"/>
      <c r="K27" s="189"/>
      <c r="L27" s="189"/>
      <c r="M27" s="106"/>
      <c r="N27" s="224">
        <f>'様式6-2'!F20</f>
        <v>13270000</v>
      </c>
      <c r="O27" s="224"/>
      <c r="P27" s="224"/>
      <c r="Q27" s="224"/>
      <c r="R27" s="224"/>
      <c r="S27" s="224"/>
      <c r="T27" s="224"/>
      <c r="U27" s="224"/>
      <c r="V27" s="224"/>
      <c r="W27" s="106"/>
      <c r="X27" s="200" t="s">
        <v>9</v>
      </c>
      <c r="Y27" s="200"/>
      <c r="Z27" s="201"/>
      <c r="AB27" s="1" t="s">
        <v>34</v>
      </c>
      <c r="AC27" s="1" t="s">
        <v>87</v>
      </c>
    </row>
    <row r="28" spans="1:45" ht="18" customHeight="1" x14ac:dyDescent="0.45">
      <c r="A28" s="212" t="s">
        <v>201</v>
      </c>
      <c r="B28" s="213"/>
      <c r="C28" s="213"/>
      <c r="D28" s="213"/>
      <c r="E28" s="213"/>
      <c r="F28" s="213"/>
      <c r="G28" s="214"/>
      <c r="H28" s="199" t="s">
        <v>8</v>
      </c>
      <c r="I28" s="189"/>
      <c r="J28" s="189"/>
      <c r="K28" s="189"/>
      <c r="L28" s="189"/>
      <c r="M28" s="106"/>
      <c r="N28" s="225">
        <v>13516000</v>
      </c>
      <c r="O28" s="225"/>
      <c r="P28" s="225"/>
      <c r="Q28" s="225"/>
      <c r="R28" s="225"/>
      <c r="S28" s="225"/>
      <c r="T28" s="225"/>
      <c r="U28" s="225"/>
      <c r="V28" s="225"/>
      <c r="W28" s="106"/>
      <c r="X28" s="200" t="s">
        <v>9</v>
      </c>
      <c r="Y28" s="200"/>
      <c r="Z28" s="201"/>
      <c r="AB28" s="1" t="s">
        <v>34</v>
      </c>
      <c r="AC28" s="1" t="s">
        <v>221</v>
      </c>
      <c r="AR28" s="100">
        <f>'様式6-2'!F20</f>
        <v>13270000</v>
      </c>
      <c r="AS28" s="1" t="s">
        <v>157</v>
      </c>
    </row>
    <row r="29" spans="1:45" ht="19.95" customHeight="1" x14ac:dyDescent="0.45">
      <c r="A29" s="206" t="s">
        <v>19</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row>
    <row r="30" spans="1:45" ht="19.95" customHeight="1" x14ac:dyDescent="0.45">
      <c r="A30" s="207" t="s">
        <v>20</v>
      </c>
      <c r="B30" s="207"/>
      <c r="C30" s="207"/>
      <c r="D30" s="207"/>
      <c r="E30" s="207"/>
      <c r="F30" s="208" t="s">
        <v>125</v>
      </c>
      <c r="G30" s="208"/>
      <c r="H30" s="208" t="s">
        <v>126</v>
      </c>
      <c r="I30" s="208"/>
      <c r="J30" s="208"/>
      <c r="K30" s="208"/>
      <c r="L30" s="208"/>
      <c r="M30" s="209" t="s">
        <v>21</v>
      </c>
      <c r="N30" s="210"/>
      <c r="O30" s="210"/>
      <c r="P30" s="210"/>
      <c r="Q30" s="211"/>
      <c r="R30" s="212" t="s">
        <v>127</v>
      </c>
      <c r="S30" s="213"/>
      <c r="T30" s="213"/>
      <c r="U30" s="213"/>
      <c r="V30" s="213"/>
      <c r="W30" s="213"/>
      <c r="X30" s="213"/>
      <c r="Y30" s="213"/>
      <c r="Z30" s="214"/>
    </row>
    <row r="31" spans="1:45" ht="18" customHeight="1" x14ac:dyDescent="0.45">
      <c r="A31" s="237" t="s">
        <v>159</v>
      </c>
      <c r="B31" s="238"/>
      <c r="C31" s="238"/>
      <c r="D31" s="238"/>
      <c r="E31" s="239"/>
      <c r="F31" s="234" t="s">
        <v>278</v>
      </c>
      <c r="G31" s="234"/>
      <c r="H31" s="226" t="str">
        <f>IF(SUM(添付2!$K$6:$K$8)&lt;SUM(添付2!$K$9:$K$11),添付2!F6,添付2!F9)</f>
        <v>□□□社</v>
      </c>
      <c r="I31" s="226"/>
      <c r="J31" s="226"/>
      <c r="K31" s="226"/>
      <c r="L31" s="226"/>
      <c r="M31" s="226" t="str">
        <f>IF(SUM(添付2!$K$6:$K$8)&lt;SUM(添付2!$K$9:$K$11),添付2!G6,添付2!G9)</f>
        <v>ABCDE-12345</v>
      </c>
      <c r="N31" s="226"/>
      <c r="O31" s="226"/>
      <c r="P31" s="226"/>
      <c r="Q31" s="226"/>
      <c r="R31" s="235">
        <f>IF(SUM(添付2!$K$6:$K$8)&lt;SUM(添付2!$K$9:$K$11),添付2!K6,添付2!K9)</f>
        <v>99.8</v>
      </c>
      <c r="S31" s="236"/>
      <c r="T31" s="233" t="s">
        <v>30</v>
      </c>
      <c r="U31" s="233"/>
      <c r="V31" s="244" t="s">
        <v>90</v>
      </c>
      <c r="W31" s="233"/>
      <c r="X31" s="227">
        <f>添付2!G3-IF(F31="■",ROUNDDOWN(R31,0))-IF(F32="■",ROUNDDOWN(R32,0))-IF(F33="■",ROUNDDOWN(R33,0))</f>
        <v>114</v>
      </c>
      <c r="Y31" s="227"/>
      <c r="Z31" s="230" t="s">
        <v>30</v>
      </c>
      <c r="AB31" s="1" t="s">
        <v>34</v>
      </c>
      <c r="AC31" s="1" t="s">
        <v>170</v>
      </c>
    </row>
    <row r="32" spans="1:45" ht="18" customHeight="1" x14ac:dyDescent="0.45">
      <c r="A32" s="240"/>
      <c r="B32" s="241"/>
      <c r="C32" s="241"/>
      <c r="D32" s="241"/>
      <c r="E32" s="242"/>
      <c r="F32" s="234" t="s">
        <v>278</v>
      </c>
      <c r="G32" s="234"/>
      <c r="H32" s="226" t="str">
        <f>IF(SUM(添付2!$K$6:$K$8)&lt;SUM(添付2!$K$9:$K$11),添付2!F7,添付2!F10)</f>
        <v>△△△社</v>
      </c>
      <c r="I32" s="226"/>
      <c r="J32" s="226"/>
      <c r="K32" s="226"/>
      <c r="L32" s="226"/>
      <c r="M32" s="226" t="str">
        <f>IF(SUM(添付2!$K$6:$K$8)&lt;SUM(添付2!$K$9:$K$11),添付2!G7,添付2!G10)</f>
        <v>FGHIJ-67890</v>
      </c>
      <c r="N32" s="226"/>
      <c r="O32" s="226"/>
      <c r="P32" s="226"/>
      <c r="Q32" s="226"/>
      <c r="R32" s="235">
        <f>IF(SUM(添付2!$K$6:$K$8)&lt;SUM(添付2!$K$9:$K$11),添付2!K7,添付2!K10)</f>
        <v>15</v>
      </c>
      <c r="S32" s="236"/>
      <c r="T32" s="233" t="s">
        <v>30</v>
      </c>
      <c r="U32" s="233"/>
      <c r="V32" s="259"/>
      <c r="W32" s="260"/>
      <c r="X32" s="228"/>
      <c r="Y32" s="228"/>
      <c r="Z32" s="231"/>
      <c r="AB32" s="1" t="s">
        <v>34</v>
      </c>
      <c r="AC32" s="1" t="s">
        <v>171</v>
      </c>
    </row>
    <row r="33" spans="1:29" ht="18" customHeight="1" x14ac:dyDescent="0.45">
      <c r="A33" s="240"/>
      <c r="B33" s="241"/>
      <c r="C33" s="241"/>
      <c r="D33" s="241"/>
      <c r="E33" s="242"/>
      <c r="F33" s="234" t="s">
        <v>278</v>
      </c>
      <c r="G33" s="234"/>
      <c r="H33" s="226">
        <f>IF(SUM(添付2!$K$6:$K$8)&lt;SUM(添付2!$K$9:$K$11),添付2!F8,添付2!F11)</f>
        <v>0</v>
      </c>
      <c r="I33" s="226"/>
      <c r="J33" s="226"/>
      <c r="K33" s="226"/>
      <c r="L33" s="226"/>
      <c r="M33" s="226">
        <f>IF(SUM(添付2!$K$6:$K$8)&lt;SUM(添付2!$K$9:$K$11),添付2!G8,添付2!G11)</f>
        <v>0</v>
      </c>
      <c r="N33" s="226"/>
      <c r="O33" s="226"/>
      <c r="P33" s="226"/>
      <c r="Q33" s="226"/>
      <c r="R33" s="235">
        <f>IF(SUM(添付2!$K$6:$K$8)&lt;SUM(添付2!$K$9:$K$11),添付2!K8,添付2!K11)</f>
        <v>0</v>
      </c>
      <c r="S33" s="236"/>
      <c r="T33" s="233" t="s">
        <v>30</v>
      </c>
      <c r="U33" s="233"/>
      <c r="V33" s="245"/>
      <c r="W33" s="246"/>
      <c r="X33" s="229"/>
      <c r="Y33" s="229"/>
      <c r="Z33" s="232"/>
    </row>
    <row r="34" spans="1:29" ht="18" customHeight="1" x14ac:dyDescent="0.45">
      <c r="A34" s="253" t="s">
        <v>17</v>
      </c>
      <c r="B34" s="254"/>
      <c r="C34" s="254"/>
      <c r="D34" s="254"/>
      <c r="E34" s="255"/>
      <c r="F34" s="234" t="s">
        <v>278</v>
      </c>
      <c r="G34" s="234"/>
      <c r="H34" s="226" t="str">
        <f>添付2!F24</f>
        <v>×××社</v>
      </c>
      <c r="I34" s="226"/>
      <c r="J34" s="226"/>
      <c r="K34" s="226"/>
      <c r="L34" s="226"/>
      <c r="M34" s="226" t="str">
        <f>添付2!G24</f>
        <v>67890-FGHIJ</v>
      </c>
      <c r="N34" s="226"/>
      <c r="O34" s="226"/>
      <c r="P34" s="226"/>
      <c r="Q34" s="226"/>
      <c r="R34" s="251">
        <f>添付2!K24</f>
        <v>16.399999999999999</v>
      </c>
      <c r="S34" s="252"/>
      <c r="T34" s="210" t="s">
        <v>29</v>
      </c>
      <c r="U34" s="211"/>
      <c r="V34" s="244" t="s">
        <v>90</v>
      </c>
      <c r="W34" s="233"/>
      <c r="X34" s="247">
        <f>添付2!G21-IF(F34="■",ROUNDDOWN(R34,1))-IF(F35="■",ROUNDDOWN(R35,1))</f>
        <v>16.399999999999999</v>
      </c>
      <c r="Y34" s="247"/>
      <c r="Z34" s="249" t="s">
        <v>29</v>
      </c>
      <c r="AB34" s="1" t="s">
        <v>34</v>
      </c>
      <c r="AC34" s="1" t="s">
        <v>170</v>
      </c>
    </row>
    <row r="35" spans="1:29" ht="18" customHeight="1" x14ac:dyDescent="0.45">
      <c r="A35" s="256"/>
      <c r="B35" s="257"/>
      <c r="C35" s="257"/>
      <c r="D35" s="257"/>
      <c r="E35" s="258"/>
      <c r="F35" s="234" t="s">
        <v>278</v>
      </c>
      <c r="G35" s="234"/>
      <c r="H35" s="226">
        <f>添付2!F25</f>
        <v>0</v>
      </c>
      <c r="I35" s="226"/>
      <c r="J35" s="226"/>
      <c r="K35" s="226"/>
      <c r="L35" s="226"/>
      <c r="M35" s="226">
        <f>添付2!G25</f>
        <v>0</v>
      </c>
      <c r="N35" s="226"/>
      <c r="O35" s="226"/>
      <c r="P35" s="226"/>
      <c r="Q35" s="226"/>
      <c r="R35" s="251">
        <f>添付2!K25</f>
        <v>0</v>
      </c>
      <c r="S35" s="252"/>
      <c r="T35" s="210" t="s">
        <v>29</v>
      </c>
      <c r="U35" s="211"/>
      <c r="V35" s="245"/>
      <c r="W35" s="246"/>
      <c r="X35" s="248"/>
      <c r="Y35" s="248"/>
      <c r="Z35" s="250"/>
      <c r="AB35" s="1" t="s">
        <v>34</v>
      </c>
      <c r="AC35" s="1" t="s">
        <v>171</v>
      </c>
    </row>
    <row r="36" spans="1:29" ht="18" customHeight="1" x14ac:dyDescent="0.45">
      <c r="A36" s="188" t="s">
        <v>13</v>
      </c>
      <c r="B36" s="188"/>
      <c r="C36" s="1" t="s">
        <v>188</v>
      </c>
      <c r="D36" s="1"/>
      <c r="E36" s="1"/>
      <c r="F36" s="1"/>
      <c r="G36" s="1"/>
      <c r="H36" s="1"/>
      <c r="I36" s="1"/>
      <c r="J36" s="1"/>
      <c r="K36" s="1"/>
      <c r="L36" s="1"/>
      <c r="M36" s="1"/>
      <c r="N36" s="1"/>
      <c r="O36" s="1"/>
      <c r="P36" s="1"/>
      <c r="Q36" s="1"/>
      <c r="R36" s="1"/>
      <c r="S36" s="1"/>
      <c r="T36" s="1"/>
      <c r="U36" s="1"/>
      <c r="V36" s="1"/>
      <c r="W36" s="1"/>
      <c r="X36" s="1"/>
      <c r="Y36" s="1"/>
      <c r="Z36" s="1"/>
    </row>
    <row r="37" spans="1:29" ht="27" customHeight="1" x14ac:dyDescent="0.45">
      <c r="A37" s="187" t="s">
        <v>12</v>
      </c>
      <c r="B37" s="187"/>
      <c r="C37" s="187" t="s">
        <v>189</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row>
    <row r="38" spans="1:29" ht="16.2" customHeight="1" x14ac:dyDescent="0.45">
      <c r="A38" s="96" t="s">
        <v>14</v>
      </c>
      <c r="B38" s="1"/>
      <c r="C38" s="1" t="s">
        <v>15</v>
      </c>
      <c r="D38" s="1"/>
      <c r="E38" s="1"/>
      <c r="F38" s="1"/>
      <c r="G38" s="1"/>
      <c r="H38" s="1"/>
      <c r="I38" s="1"/>
      <c r="J38" s="1"/>
      <c r="K38" s="1"/>
      <c r="L38" s="1"/>
      <c r="M38" s="1"/>
      <c r="N38" s="1"/>
      <c r="O38" s="1"/>
      <c r="P38" s="1"/>
      <c r="Q38" s="1"/>
      <c r="R38" s="1"/>
      <c r="S38" s="1"/>
      <c r="T38" s="1"/>
      <c r="U38" s="1"/>
      <c r="V38" s="1"/>
      <c r="W38" s="1"/>
      <c r="X38" s="1"/>
      <c r="Y38" s="1"/>
      <c r="Z38" s="1"/>
    </row>
    <row r="39" spans="1:29" ht="27" customHeight="1" x14ac:dyDescent="0.45">
      <c r="A39" s="108" t="s">
        <v>190</v>
      </c>
      <c r="B39" s="1"/>
      <c r="C39" s="243" t="s">
        <v>191</v>
      </c>
      <c r="D39" s="243"/>
      <c r="E39" s="243"/>
      <c r="F39" s="243"/>
      <c r="G39" s="243"/>
      <c r="H39" s="243"/>
      <c r="I39" s="243"/>
      <c r="J39" s="243"/>
      <c r="K39" s="243"/>
      <c r="L39" s="243"/>
      <c r="M39" s="243"/>
      <c r="N39" s="243"/>
      <c r="O39" s="243"/>
      <c r="P39" s="243"/>
      <c r="Q39" s="243"/>
      <c r="R39" s="243"/>
      <c r="S39" s="243"/>
      <c r="T39" s="243"/>
      <c r="U39" s="243"/>
      <c r="V39" s="243"/>
      <c r="W39" s="243"/>
      <c r="X39" s="243"/>
      <c r="Y39" s="243"/>
      <c r="Z39" s="243"/>
    </row>
  </sheetData>
  <mergeCells count="102">
    <mergeCell ref="A31:E33"/>
    <mergeCell ref="F31:G31"/>
    <mergeCell ref="H31:L31"/>
    <mergeCell ref="M31:Q31"/>
    <mergeCell ref="F32:G32"/>
    <mergeCell ref="O11:R11"/>
    <mergeCell ref="S11:Z11"/>
    <mergeCell ref="C39:Z39"/>
    <mergeCell ref="T34:U34"/>
    <mergeCell ref="V34:W35"/>
    <mergeCell ref="X34:Y35"/>
    <mergeCell ref="Z34:Z35"/>
    <mergeCell ref="F35:G35"/>
    <mergeCell ref="H35:L35"/>
    <mergeCell ref="M35:Q35"/>
    <mergeCell ref="R35:S35"/>
    <mergeCell ref="T35:U35"/>
    <mergeCell ref="A34:E35"/>
    <mergeCell ref="F34:G34"/>
    <mergeCell ref="H34:L34"/>
    <mergeCell ref="M34:Q34"/>
    <mergeCell ref="R34:S34"/>
    <mergeCell ref="T31:U31"/>
    <mergeCell ref="V31:W33"/>
    <mergeCell ref="H32:L32"/>
    <mergeCell ref="M32:Q32"/>
    <mergeCell ref="X31:Y33"/>
    <mergeCell ref="Z31:Z33"/>
    <mergeCell ref="T32:U32"/>
    <mergeCell ref="T33:U33"/>
    <mergeCell ref="F33:G33"/>
    <mergeCell ref="H33:L33"/>
    <mergeCell ref="N25:V25"/>
    <mergeCell ref="R31:S31"/>
    <mergeCell ref="M33:Q33"/>
    <mergeCell ref="R33:S33"/>
    <mergeCell ref="R32:S32"/>
    <mergeCell ref="X28:Z28"/>
    <mergeCell ref="H19:Z19"/>
    <mergeCell ref="A20:G20"/>
    <mergeCell ref="A27:G27"/>
    <mergeCell ref="A28:G28"/>
    <mergeCell ref="B26:G26"/>
    <mergeCell ref="H20:Z20"/>
    <mergeCell ref="H27:L27"/>
    <mergeCell ref="N27:V27"/>
    <mergeCell ref="H28:L28"/>
    <mergeCell ref="N28:V28"/>
    <mergeCell ref="H21:I21"/>
    <mergeCell ref="Q22:R22"/>
    <mergeCell ref="T22:U22"/>
    <mergeCell ref="H24:L24"/>
    <mergeCell ref="N24:V24"/>
    <mergeCell ref="X24:Z24"/>
    <mergeCell ref="B11:M11"/>
    <mergeCell ref="O7:R7"/>
    <mergeCell ref="S7:Z7"/>
    <mergeCell ref="L16:M16"/>
    <mergeCell ref="A29:Z29"/>
    <mergeCell ref="A30:E30"/>
    <mergeCell ref="F30:G30"/>
    <mergeCell ref="H30:L30"/>
    <mergeCell ref="M30:Q30"/>
    <mergeCell ref="R30:Z30"/>
    <mergeCell ref="R21:S21"/>
    <mergeCell ref="T21:Z21"/>
    <mergeCell ref="A22:G22"/>
    <mergeCell ref="A23:G23"/>
    <mergeCell ref="A24:G24"/>
    <mergeCell ref="A25:G25"/>
    <mergeCell ref="A21:G21"/>
    <mergeCell ref="X25:Z25"/>
    <mergeCell ref="H25:L25"/>
    <mergeCell ref="J21:Q21"/>
    <mergeCell ref="L22:M22"/>
    <mergeCell ref="N22:O22"/>
    <mergeCell ref="A19:G19"/>
    <mergeCell ref="X27:Z27"/>
    <mergeCell ref="A5:I5"/>
    <mergeCell ref="A9:I9"/>
    <mergeCell ref="O5:Z5"/>
    <mergeCell ref="O6:Z6"/>
    <mergeCell ref="C37:Z37"/>
    <mergeCell ref="A37:B37"/>
    <mergeCell ref="A36:B36"/>
    <mergeCell ref="L23:M23"/>
    <mergeCell ref="T23:U23"/>
    <mergeCell ref="Q23:R23"/>
    <mergeCell ref="N23:O23"/>
    <mergeCell ref="O9:Z9"/>
    <mergeCell ref="O10:Z10"/>
    <mergeCell ref="A13:Z13"/>
    <mergeCell ref="A17:Z17"/>
    <mergeCell ref="A18:Z18"/>
    <mergeCell ref="A16:B16"/>
    <mergeCell ref="H16:K16"/>
    <mergeCell ref="N16:Z16"/>
    <mergeCell ref="H23:K23"/>
    <mergeCell ref="H26:L26"/>
    <mergeCell ref="X26:Z26"/>
    <mergeCell ref="N26:V26"/>
    <mergeCell ref="B7:M7"/>
  </mergeCells>
  <phoneticPr fontId="21"/>
  <conditionalFormatting sqref="E16 G16 L16:M16">
    <cfRule type="containsBlanks" dxfId="39" priority="25">
      <formula>LEN(TRIM(E16))=0</formula>
    </cfRule>
  </conditionalFormatting>
  <conditionalFormatting sqref="U2 W2 Y2">
    <cfRule type="containsBlanks" dxfId="38" priority="32">
      <formula>LEN(TRIM(U2))=0</formula>
    </cfRule>
  </conditionalFormatting>
  <conditionalFormatting sqref="C16">
    <cfRule type="containsBlanks" dxfId="37" priority="26">
      <formula>LEN(TRIM(C16))=0</formula>
    </cfRule>
  </conditionalFormatting>
  <conditionalFormatting sqref="H31:Q33">
    <cfRule type="containsBlanks" dxfId="36" priority="22">
      <formula>LEN(TRIM(H31))=0</formula>
    </cfRule>
  </conditionalFormatting>
  <conditionalFormatting sqref="V34 H34:Q35">
    <cfRule type="containsBlanks" dxfId="35" priority="21">
      <formula>LEN(TRIM(H34))=0</formula>
    </cfRule>
  </conditionalFormatting>
  <conditionalFormatting sqref="O9:Z9">
    <cfRule type="containsBlanks" dxfId="34" priority="11">
      <formula>LEN(TRIM(O9))=0</formula>
    </cfRule>
  </conditionalFormatting>
  <conditionalFormatting sqref="N22:O23 Q22:R23 T22:U23">
    <cfRule type="containsBlanks" dxfId="33" priority="13">
      <formula>LEN(TRIM(N22))=0</formula>
    </cfRule>
  </conditionalFormatting>
  <conditionalFormatting sqref="F31:G35">
    <cfRule type="containsBlanks" dxfId="32" priority="2">
      <formula>LEN(TRIM(F31))=0</formula>
    </cfRule>
  </conditionalFormatting>
  <conditionalFormatting sqref="O10">
    <cfRule type="containsBlanks" dxfId="31" priority="9">
      <formula>LEN(TRIM(O10))=0</formula>
    </cfRule>
  </conditionalFormatting>
  <conditionalFormatting sqref="O11">
    <cfRule type="containsBlanks" dxfId="30" priority="8">
      <formula>LEN(TRIM(O11))=0</formula>
    </cfRule>
  </conditionalFormatting>
  <conditionalFormatting sqref="S11">
    <cfRule type="containsBlanks" dxfId="29" priority="7">
      <formula>LEN(TRIM(S11))=0</formula>
    </cfRule>
  </conditionalFormatting>
  <conditionalFormatting sqref="H19:Z20">
    <cfRule type="containsBlanks" dxfId="28" priority="6">
      <formula>LEN(TRIM(H19))=0</formula>
    </cfRule>
  </conditionalFormatting>
  <conditionalFormatting sqref="R21:S21 H21:I21">
    <cfRule type="containsBlanks" dxfId="27" priority="5">
      <formula>LEN(TRIM(H21))=0</formula>
    </cfRule>
  </conditionalFormatting>
  <conditionalFormatting sqref="N24:V25">
    <cfRule type="containsBlanks" dxfId="26" priority="4">
      <formula>LEN(TRIM(N24))=0</formula>
    </cfRule>
  </conditionalFormatting>
  <conditionalFormatting sqref="N28:V28">
    <cfRule type="containsBlanks" dxfId="25" priority="3">
      <formula>LEN(TRIM(N28))=0</formula>
    </cfRule>
  </conditionalFormatting>
  <conditionalFormatting sqref="O5:Z6 O7 S7">
    <cfRule type="containsBlanks" dxfId="24" priority="1">
      <formula>LEN(TRIM(O5))=0</formula>
    </cfRule>
  </conditionalFormatting>
  <dataValidations count="1">
    <dataValidation type="list" allowBlank="1" showInputMessage="1" showErrorMessage="1" sqref="R21:S21 H21:I21 F31:G35">
      <formula1>"□,■"</formula1>
    </dataValidation>
  </dataValidations>
  <pageMargins left="0.78740157480314965" right="0.78740157480314965" top="0.78740157480314965"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29"/>
  <sheetViews>
    <sheetView showGridLines="0" view="pageBreakPreview" topLeftCell="A11" zoomScale="89" zoomScaleNormal="70" zoomScaleSheetLayoutView="89" workbookViewId="0">
      <selection activeCell="D27" sqref="D27:Z27"/>
    </sheetView>
  </sheetViews>
  <sheetFormatPr defaultColWidth="3" defaultRowHeight="18" x14ac:dyDescent="0.45"/>
  <sheetData>
    <row r="1" spans="1:29" ht="21" customHeight="1" x14ac:dyDescent="0.45">
      <c r="A1" s="1"/>
      <c r="B1" s="1"/>
      <c r="C1" s="1"/>
      <c r="D1" s="1"/>
      <c r="E1" s="1"/>
      <c r="F1" s="1"/>
      <c r="G1" s="1"/>
      <c r="H1" s="1"/>
      <c r="I1" s="1"/>
      <c r="J1" s="1"/>
      <c r="K1" s="1"/>
      <c r="L1" s="1"/>
      <c r="M1" s="1"/>
      <c r="N1" s="1"/>
      <c r="O1" s="1"/>
      <c r="P1" s="1"/>
      <c r="Q1" s="1"/>
      <c r="R1" s="1"/>
      <c r="S1" s="1"/>
      <c r="T1" s="1"/>
      <c r="U1" s="1"/>
      <c r="V1" s="1"/>
      <c r="W1" s="1"/>
      <c r="X1" s="1"/>
      <c r="Y1" s="1"/>
      <c r="Z1" s="1"/>
    </row>
    <row r="2" spans="1:29" ht="21" customHeight="1" x14ac:dyDescent="0.45">
      <c r="A2" s="262" t="s">
        <v>204</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B2" s="1"/>
      <c r="AC2" s="1"/>
    </row>
    <row r="3" spans="1:29" ht="21" customHeight="1" x14ac:dyDescent="0.45">
      <c r="A3" s="206" t="s">
        <v>22</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B3" s="1"/>
      <c r="AC3" s="1"/>
    </row>
    <row r="4" spans="1:29" ht="21" customHeight="1" x14ac:dyDescent="0.45">
      <c r="A4" s="269" t="s">
        <v>20</v>
      </c>
      <c r="B4" s="270"/>
      <c r="C4" s="270"/>
      <c r="D4" s="270"/>
      <c r="E4" s="271"/>
      <c r="F4" s="272" t="s">
        <v>130</v>
      </c>
      <c r="G4" s="273"/>
      <c r="H4" s="273"/>
      <c r="I4" s="273"/>
      <c r="J4" s="274"/>
      <c r="K4" s="272" t="s">
        <v>131</v>
      </c>
      <c r="L4" s="273"/>
      <c r="M4" s="273"/>
      <c r="N4" s="273"/>
      <c r="O4" s="274"/>
      <c r="P4" s="272" t="s">
        <v>132</v>
      </c>
      <c r="Q4" s="273"/>
      <c r="R4" s="273"/>
      <c r="S4" s="273"/>
      <c r="T4" s="274"/>
      <c r="U4" s="272" t="s">
        <v>133</v>
      </c>
      <c r="V4" s="273"/>
      <c r="W4" s="273"/>
      <c r="X4" s="273"/>
      <c r="Y4" s="273"/>
      <c r="Z4" s="274"/>
      <c r="AB4" s="1"/>
      <c r="AC4" s="1"/>
    </row>
    <row r="5" spans="1:29" ht="36" customHeight="1" x14ac:dyDescent="0.45">
      <c r="A5" s="275" t="s">
        <v>129</v>
      </c>
      <c r="B5" s="275"/>
      <c r="C5" s="275"/>
      <c r="D5" s="275"/>
      <c r="E5" s="275"/>
      <c r="F5" s="266">
        <f>'添付5（太陽光）'!H14</f>
        <v>200000</v>
      </c>
      <c r="G5" s="267"/>
      <c r="H5" s="267"/>
      <c r="I5" s="267"/>
      <c r="J5" s="268"/>
      <c r="K5" s="266">
        <f>'添付5（太陽光）'!H35</f>
        <v>16680000</v>
      </c>
      <c r="L5" s="267"/>
      <c r="M5" s="267"/>
      <c r="N5" s="267"/>
      <c r="O5" s="268"/>
      <c r="P5" s="266">
        <f>'添付5（太陽光）'!H56</f>
        <v>7200000</v>
      </c>
      <c r="Q5" s="267"/>
      <c r="R5" s="267"/>
      <c r="S5" s="267"/>
      <c r="T5" s="268"/>
      <c r="U5" s="266">
        <f>SUM(F5:T5)</f>
        <v>24080000</v>
      </c>
      <c r="V5" s="267"/>
      <c r="W5" s="267"/>
      <c r="X5" s="267"/>
      <c r="Y5" s="267"/>
      <c r="Z5" s="268"/>
      <c r="AB5" s="1" t="s">
        <v>34</v>
      </c>
      <c r="AC5" s="1" t="s">
        <v>138</v>
      </c>
    </row>
    <row r="6" spans="1:29" ht="36" customHeight="1" x14ac:dyDescent="0.45">
      <c r="A6" s="275" t="s">
        <v>17</v>
      </c>
      <c r="B6" s="275"/>
      <c r="C6" s="275"/>
      <c r="D6" s="275"/>
      <c r="E6" s="275"/>
      <c r="F6" s="266">
        <f>'添付5（蓄電池）'!H14</f>
        <v>200000</v>
      </c>
      <c r="G6" s="267"/>
      <c r="H6" s="267"/>
      <c r="I6" s="267"/>
      <c r="J6" s="268"/>
      <c r="K6" s="266">
        <f>'添付5（蓄電池）'!H35</f>
        <v>2500000</v>
      </c>
      <c r="L6" s="267"/>
      <c r="M6" s="267"/>
      <c r="N6" s="267"/>
      <c r="O6" s="268"/>
      <c r="P6" s="266">
        <f>'添付5（蓄電池）'!H56</f>
        <v>1500000</v>
      </c>
      <c r="Q6" s="267"/>
      <c r="R6" s="267"/>
      <c r="S6" s="267"/>
      <c r="T6" s="268"/>
      <c r="U6" s="266">
        <f t="shared" ref="U6" si="0">SUM(F6:T6)</f>
        <v>4200000</v>
      </c>
      <c r="V6" s="267"/>
      <c r="W6" s="267"/>
      <c r="X6" s="267"/>
      <c r="Y6" s="267"/>
      <c r="Z6" s="268"/>
      <c r="AB6" s="1" t="s">
        <v>34</v>
      </c>
      <c r="AC6" s="1" t="s">
        <v>138</v>
      </c>
    </row>
    <row r="7" spans="1:29" ht="21" customHeight="1" x14ac:dyDescent="0.45">
      <c r="A7" s="263" t="s">
        <v>23</v>
      </c>
      <c r="B7" s="264"/>
      <c r="C7" s="264"/>
      <c r="D7" s="264"/>
      <c r="E7" s="265"/>
      <c r="F7" s="266">
        <f>SUM(F5:J6)</f>
        <v>400000</v>
      </c>
      <c r="G7" s="267"/>
      <c r="H7" s="267"/>
      <c r="I7" s="267"/>
      <c r="J7" s="268"/>
      <c r="K7" s="266">
        <f>SUM(K5:O6)</f>
        <v>19180000</v>
      </c>
      <c r="L7" s="267"/>
      <c r="M7" s="267"/>
      <c r="N7" s="267"/>
      <c r="O7" s="268"/>
      <c r="P7" s="266">
        <f>SUM(P5:T6)</f>
        <v>8700000</v>
      </c>
      <c r="Q7" s="267"/>
      <c r="R7" s="267"/>
      <c r="S7" s="267"/>
      <c r="T7" s="268"/>
      <c r="U7" s="266">
        <f>SUM(F7:T7)</f>
        <v>28280000</v>
      </c>
      <c r="V7" s="267"/>
      <c r="W7" s="267"/>
      <c r="X7" s="267"/>
      <c r="Y7" s="267"/>
      <c r="Z7" s="268"/>
      <c r="AB7" s="1" t="s">
        <v>34</v>
      </c>
      <c r="AC7" s="1" t="s">
        <v>138</v>
      </c>
    </row>
    <row r="8" spans="1:29" ht="21" customHeight="1" x14ac:dyDescent="0.45">
      <c r="A8" s="261" t="s">
        <v>24</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B8" s="1"/>
      <c r="AC8" s="1"/>
    </row>
    <row r="9" spans="1:29" ht="21" customHeight="1" x14ac:dyDescent="0.45">
      <c r="A9" s="98"/>
      <c r="B9" s="1"/>
      <c r="C9" s="1"/>
      <c r="D9" s="1"/>
      <c r="E9" s="1"/>
      <c r="F9" s="1"/>
      <c r="G9" s="1"/>
      <c r="H9" s="1"/>
      <c r="I9" s="1"/>
      <c r="J9" s="1"/>
      <c r="K9" s="1"/>
      <c r="L9" s="1"/>
      <c r="M9" s="1"/>
      <c r="N9" s="1"/>
      <c r="O9" s="1"/>
      <c r="P9" s="1"/>
      <c r="Q9" s="1"/>
      <c r="R9" s="1"/>
      <c r="S9" s="1"/>
      <c r="T9" s="1"/>
      <c r="U9" s="1"/>
      <c r="V9" s="1"/>
      <c r="W9" s="1"/>
      <c r="X9" s="1"/>
      <c r="Y9" s="1"/>
      <c r="Z9" s="1"/>
      <c r="AB9" s="1"/>
      <c r="AC9" s="1"/>
    </row>
    <row r="10" spans="1:29" ht="21" customHeight="1" x14ac:dyDescent="0.45">
      <c r="A10" s="276" t="s">
        <v>134</v>
      </c>
      <c r="B10" s="261"/>
      <c r="C10" s="261"/>
      <c r="D10" s="261"/>
      <c r="E10" s="277"/>
      <c r="F10" s="280" t="s">
        <v>278</v>
      </c>
      <c r="G10" s="281"/>
      <c r="H10" s="282" t="s">
        <v>139</v>
      </c>
      <c r="I10" s="282"/>
      <c r="J10" s="282"/>
      <c r="K10" s="282"/>
      <c r="L10" s="282"/>
      <c r="M10" s="282"/>
      <c r="N10" s="282"/>
      <c r="O10" s="282"/>
      <c r="P10" s="282"/>
      <c r="Q10" s="282"/>
      <c r="R10" s="282"/>
      <c r="S10" s="282"/>
      <c r="T10" s="282"/>
      <c r="U10" s="282"/>
      <c r="V10" s="282"/>
      <c r="W10" s="282"/>
      <c r="X10" s="282"/>
      <c r="Y10" s="282"/>
      <c r="Z10" s="282"/>
      <c r="AB10" s="1" t="s">
        <v>34</v>
      </c>
      <c r="AC10" s="1" t="s">
        <v>141</v>
      </c>
    </row>
    <row r="11" spans="1:29" ht="21" customHeight="1" x14ac:dyDescent="0.45">
      <c r="A11" s="278"/>
      <c r="B11" s="262"/>
      <c r="C11" s="262"/>
      <c r="D11" s="262"/>
      <c r="E11" s="279"/>
      <c r="F11" s="280" t="s">
        <v>277</v>
      </c>
      <c r="G11" s="281"/>
      <c r="H11" s="282" t="s">
        <v>128</v>
      </c>
      <c r="I11" s="282"/>
      <c r="J11" s="282"/>
      <c r="K11" s="282"/>
      <c r="L11" s="282"/>
      <c r="M11" s="282"/>
      <c r="N11" s="282"/>
      <c r="O11" s="282"/>
      <c r="P11" s="282"/>
      <c r="Q11" s="282"/>
      <c r="R11" s="282"/>
      <c r="S11" s="282"/>
      <c r="T11" s="282"/>
      <c r="U11" s="282"/>
      <c r="V11" s="282"/>
      <c r="W11" s="282"/>
      <c r="X11" s="282"/>
      <c r="Y11" s="282"/>
      <c r="Z11" s="282"/>
      <c r="AB11" s="1" t="s">
        <v>34</v>
      </c>
      <c r="AC11" s="1" t="s">
        <v>140</v>
      </c>
    </row>
    <row r="12" spans="1:29" ht="21" customHeight="1" x14ac:dyDescent="0.45">
      <c r="A12" s="284" t="s">
        <v>16</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B12" s="1"/>
      <c r="AC12" s="1"/>
    </row>
    <row r="13" spans="1:29" ht="21" customHeight="1" x14ac:dyDescent="0.45">
      <c r="A13" s="96"/>
      <c r="B13" s="1"/>
      <c r="C13" s="1"/>
      <c r="D13" s="1"/>
      <c r="E13" s="1"/>
      <c r="F13" s="1"/>
      <c r="G13" s="1"/>
      <c r="H13" s="1"/>
      <c r="I13" s="1"/>
      <c r="J13" s="1"/>
      <c r="K13" s="1"/>
      <c r="L13" s="1"/>
      <c r="M13" s="1"/>
      <c r="N13" s="1"/>
      <c r="O13" s="1"/>
      <c r="P13" s="1"/>
      <c r="Q13" s="1"/>
      <c r="R13" s="1"/>
      <c r="S13" s="1"/>
      <c r="T13" s="1"/>
      <c r="U13" s="1"/>
      <c r="V13" s="1"/>
      <c r="W13" s="1"/>
      <c r="X13" s="1"/>
      <c r="Y13" s="1"/>
      <c r="Z13" s="1"/>
    </row>
    <row r="14" spans="1:29" ht="21" customHeight="1" x14ac:dyDescent="0.45">
      <c r="A14" s="262" t="s">
        <v>205</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B14" s="1"/>
      <c r="AC14" s="1"/>
    </row>
    <row r="15" spans="1:29" ht="21.6" customHeight="1" x14ac:dyDescent="0.45">
      <c r="A15" s="206" t="s">
        <v>20</v>
      </c>
      <c r="B15" s="206"/>
      <c r="C15" s="206"/>
      <c r="D15" s="206"/>
      <c r="E15" s="206"/>
      <c r="F15" s="269" t="s">
        <v>25</v>
      </c>
      <c r="G15" s="270"/>
      <c r="H15" s="270"/>
      <c r="I15" s="270"/>
      <c r="J15" s="270"/>
      <c r="K15" s="270"/>
      <c r="L15" s="270"/>
      <c r="M15" s="270"/>
      <c r="N15" s="270"/>
      <c r="O15" s="271"/>
      <c r="P15" s="269" t="s">
        <v>26</v>
      </c>
      <c r="Q15" s="270"/>
      <c r="R15" s="270"/>
      <c r="S15" s="270"/>
      <c r="T15" s="270"/>
      <c r="U15" s="270"/>
      <c r="V15" s="270"/>
      <c r="W15" s="270"/>
      <c r="X15" s="270"/>
      <c r="Y15" s="270"/>
      <c r="Z15" s="271"/>
      <c r="AB15" s="1"/>
      <c r="AC15" s="1"/>
    </row>
    <row r="16" spans="1:29" ht="21.6" customHeight="1" x14ac:dyDescent="0.45">
      <c r="A16" s="296" t="s">
        <v>129</v>
      </c>
      <c r="B16" s="296"/>
      <c r="C16" s="296"/>
      <c r="D16" s="296"/>
      <c r="E16" s="296"/>
      <c r="F16" s="287">
        <f>MIN(U16*115000,120000000)</f>
        <v>13110000</v>
      </c>
      <c r="G16" s="288"/>
      <c r="H16" s="288"/>
      <c r="I16" s="288"/>
      <c r="J16" s="288"/>
      <c r="K16" s="288"/>
      <c r="L16" s="288"/>
      <c r="M16" s="288"/>
      <c r="N16" s="288"/>
      <c r="O16" s="289"/>
      <c r="P16" s="290" t="str">
        <f>IF(OR(F16&gt;F17,F16=0),"□","■")</f>
        <v>□</v>
      </c>
      <c r="Q16" s="291"/>
      <c r="R16" s="286" t="s">
        <v>136</v>
      </c>
      <c r="S16" s="286"/>
      <c r="T16" s="292"/>
      <c r="U16" s="283">
        <f>'様式6-1'!X31</f>
        <v>114</v>
      </c>
      <c r="V16" s="283"/>
      <c r="W16" s="285" t="s">
        <v>269</v>
      </c>
      <c r="X16" s="286"/>
      <c r="Y16" s="286"/>
      <c r="Z16" s="286"/>
      <c r="AB16" s="1" t="s">
        <v>34</v>
      </c>
      <c r="AC16" s="1" t="s">
        <v>87</v>
      </c>
    </row>
    <row r="17" spans="1:29" ht="21.6" customHeight="1" x14ac:dyDescent="0.45">
      <c r="A17" s="296"/>
      <c r="B17" s="296"/>
      <c r="C17" s="296"/>
      <c r="D17" s="296"/>
      <c r="E17" s="296"/>
      <c r="F17" s="287">
        <f>ROUNDDOWN(U5/2,-3)</f>
        <v>12040000</v>
      </c>
      <c r="G17" s="288"/>
      <c r="H17" s="288"/>
      <c r="I17" s="288"/>
      <c r="J17" s="288"/>
      <c r="K17" s="288"/>
      <c r="L17" s="288"/>
      <c r="M17" s="288"/>
      <c r="N17" s="288"/>
      <c r="O17" s="289"/>
      <c r="P17" s="290" t="str">
        <f>IF(OR(F17&gt;F16,F17=0),"□","■")</f>
        <v>■</v>
      </c>
      <c r="Q17" s="291"/>
      <c r="R17" s="286" t="s">
        <v>27</v>
      </c>
      <c r="S17" s="286"/>
      <c r="T17" s="286"/>
      <c r="U17" s="286"/>
      <c r="V17" s="286"/>
      <c r="W17" s="286"/>
      <c r="X17" s="286"/>
      <c r="Y17" s="286"/>
      <c r="Z17" s="286"/>
      <c r="AB17" s="99" t="s">
        <v>34</v>
      </c>
      <c r="AC17" s="1" t="s">
        <v>87</v>
      </c>
    </row>
    <row r="18" spans="1:29" ht="21.6" customHeight="1" x14ac:dyDescent="0.45">
      <c r="A18" s="286" t="s">
        <v>17</v>
      </c>
      <c r="B18" s="286"/>
      <c r="C18" s="286"/>
      <c r="D18" s="286"/>
      <c r="E18" s="286"/>
      <c r="F18" s="287">
        <f>U18*75000</f>
        <v>1230000</v>
      </c>
      <c r="G18" s="288"/>
      <c r="H18" s="288"/>
      <c r="I18" s="288"/>
      <c r="J18" s="288"/>
      <c r="K18" s="288"/>
      <c r="L18" s="288"/>
      <c r="M18" s="288"/>
      <c r="N18" s="288"/>
      <c r="O18" s="289"/>
      <c r="P18" s="290" t="str">
        <f>IF(OR(F18&gt;F19,F18=0),"□","■")</f>
        <v>■</v>
      </c>
      <c r="Q18" s="291"/>
      <c r="R18" s="286" t="s">
        <v>135</v>
      </c>
      <c r="S18" s="286"/>
      <c r="T18" s="292"/>
      <c r="U18" s="293">
        <f>MIN(添付2!G21,添付2!K21)</f>
        <v>16.399999999999999</v>
      </c>
      <c r="V18" s="293"/>
      <c r="W18" s="294" t="s">
        <v>270</v>
      </c>
      <c r="X18" s="295"/>
      <c r="Y18" s="295"/>
      <c r="Z18" s="295"/>
      <c r="AA18" s="109"/>
      <c r="AB18" s="1" t="s">
        <v>34</v>
      </c>
      <c r="AC18" s="1" t="s">
        <v>87</v>
      </c>
    </row>
    <row r="19" spans="1:29" ht="21.6" customHeight="1" x14ac:dyDescent="0.45">
      <c r="A19" s="286"/>
      <c r="B19" s="286"/>
      <c r="C19" s="286"/>
      <c r="D19" s="286"/>
      <c r="E19" s="286"/>
      <c r="F19" s="287">
        <f>ROUNDDOWN(U6/2,-3)</f>
        <v>2100000</v>
      </c>
      <c r="G19" s="288"/>
      <c r="H19" s="288"/>
      <c r="I19" s="288"/>
      <c r="J19" s="288"/>
      <c r="K19" s="288"/>
      <c r="L19" s="288"/>
      <c r="M19" s="288"/>
      <c r="N19" s="288"/>
      <c r="O19" s="289"/>
      <c r="P19" s="290" t="str">
        <f>IF(OR(F19&gt;F18,F19=0),"□","■")</f>
        <v>□</v>
      </c>
      <c r="Q19" s="291"/>
      <c r="R19" s="286" t="s">
        <v>27</v>
      </c>
      <c r="S19" s="286"/>
      <c r="T19" s="286"/>
      <c r="U19" s="286"/>
      <c r="V19" s="286"/>
      <c r="W19" s="286"/>
      <c r="X19" s="286"/>
      <c r="Y19" s="286"/>
      <c r="Z19" s="286"/>
      <c r="AB19" s="99" t="s">
        <v>34</v>
      </c>
      <c r="AC19" s="1" t="s">
        <v>87</v>
      </c>
    </row>
    <row r="20" spans="1:29" ht="21.6" customHeight="1" x14ac:dyDescent="0.45">
      <c r="A20" s="207" t="s">
        <v>23</v>
      </c>
      <c r="B20" s="207"/>
      <c r="C20" s="207"/>
      <c r="D20" s="207"/>
      <c r="E20" s="207"/>
      <c r="F20" s="226">
        <f>IF(F16&lt;F17,F16,F17)+IF(F18&lt;F19,F18,F19)</f>
        <v>13270000</v>
      </c>
      <c r="G20" s="226"/>
      <c r="H20" s="226"/>
      <c r="I20" s="226"/>
      <c r="J20" s="226"/>
      <c r="K20" s="226"/>
      <c r="L20" s="226"/>
      <c r="M20" s="226"/>
      <c r="N20" s="226"/>
      <c r="O20" s="226"/>
      <c r="P20" s="297"/>
      <c r="Q20" s="297"/>
      <c r="R20" s="297"/>
      <c r="S20" s="297"/>
      <c r="T20" s="297"/>
      <c r="U20" s="297"/>
      <c r="V20" s="297"/>
      <c r="W20" s="297"/>
      <c r="X20" s="297"/>
      <c r="Y20" s="297"/>
      <c r="Z20" s="297"/>
      <c r="AB20" s="99" t="s">
        <v>34</v>
      </c>
      <c r="AC20" s="1" t="s">
        <v>87</v>
      </c>
    </row>
    <row r="21" spans="1:29" ht="30" customHeight="1" x14ac:dyDescent="0.45">
      <c r="A21" s="298" t="s">
        <v>28</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B21" s="1"/>
      <c r="AC21" s="1"/>
    </row>
    <row r="22" spans="1:29" ht="21" customHeight="1" x14ac:dyDescent="0.4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9" ht="21" customHeight="1" x14ac:dyDescent="0.45">
      <c r="A23" s="262" t="s">
        <v>206</v>
      </c>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row>
    <row r="24" spans="1:29" ht="21" customHeight="1" x14ac:dyDescent="0.45">
      <c r="A24" s="315" t="s">
        <v>207</v>
      </c>
      <c r="B24" s="315"/>
      <c r="C24" s="315"/>
      <c r="D24" s="315"/>
      <c r="E24" s="315"/>
      <c r="F24" s="299" t="s">
        <v>215</v>
      </c>
      <c r="G24" s="320"/>
      <c r="H24" s="320"/>
      <c r="I24" s="320"/>
      <c r="J24" s="299" t="s">
        <v>214</v>
      </c>
      <c r="K24" s="320"/>
      <c r="L24" s="320"/>
      <c r="M24" s="300"/>
      <c r="N24" s="320" t="s">
        <v>213</v>
      </c>
      <c r="O24" s="320"/>
      <c r="P24" s="320"/>
      <c r="Q24" s="300"/>
      <c r="R24" s="299" t="s">
        <v>212</v>
      </c>
      <c r="S24" s="300"/>
      <c r="T24" s="315" t="s">
        <v>211</v>
      </c>
      <c r="U24" s="315"/>
      <c r="V24" s="315"/>
      <c r="W24" s="315"/>
      <c r="X24" s="315"/>
      <c r="Y24" s="315"/>
      <c r="Z24" s="315"/>
    </row>
    <row r="25" spans="1:29" ht="36" customHeight="1" x14ac:dyDescent="0.45">
      <c r="A25" s="318" t="s">
        <v>279</v>
      </c>
      <c r="B25" s="319"/>
      <c r="C25" s="319"/>
      <c r="D25" s="316" t="s">
        <v>280</v>
      </c>
      <c r="E25" s="317"/>
      <c r="F25" s="318" t="s">
        <v>281</v>
      </c>
      <c r="G25" s="319"/>
      <c r="H25" s="321" t="s">
        <v>282</v>
      </c>
      <c r="I25" s="322"/>
      <c r="J25" s="148" t="s">
        <v>283</v>
      </c>
      <c r="K25" s="149" t="s">
        <v>283</v>
      </c>
      <c r="L25" s="149" t="s">
        <v>283</v>
      </c>
      <c r="M25" s="150" t="s">
        <v>283</v>
      </c>
      <c r="N25" s="148" t="s">
        <v>283</v>
      </c>
      <c r="O25" s="149" t="s">
        <v>283</v>
      </c>
      <c r="P25" s="149" t="s">
        <v>283</v>
      </c>
      <c r="Q25" s="151" t="s">
        <v>283</v>
      </c>
      <c r="R25" s="301" t="s">
        <v>284</v>
      </c>
      <c r="S25" s="302"/>
      <c r="T25" s="148" t="s">
        <v>283</v>
      </c>
      <c r="U25" s="149" t="s">
        <v>283</v>
      </c>
      <c r="V25" s="149" t="s">
        <v>283</v>
      </c>
      <c r="W25" s="149" t="s">
        <v>283</v>
      </c>
      <c r="X25" s="149" t="s">
        <v>283</v>
      </c>
      <c r="Y25" s="149" t="s">
        <v>283</v>
      </c>
      <c r="Z25" s="150" t="s">
        <v>283</v>
      </c>
    </row>
    <row r="26" spans="1:29" ht="21" customHeight="1" x14ac:dyDescent="0.45">
      <c r="A26" s="303" t="s">
        <v>208</v>
      </c>
      <c r="B26" s="304"/>
      <c r="C26" s="305"/>
      <c r="D26" s="309" t="s">
        <v>326</v>
      </c>
      <c r="E26" s="310"/>
      <c r="F26" s="310"/>
      <c r="G26" s="310"/>
      <c r="H26" s="310"/>
      <c r="I26" s="310"/>
      <c r="J26" s="310"/>
      <c r="K26" s="310"/>
      <c r="L26" s="310"/>
      <c r="M26" s="310"/>
      <c r="N26" s="310"/>
      <c r="O26" s="310"/>
      <c r="P26" s="310"/>
      <c r="Q26" s="310"/>
      <c r="R26" s="310"/>
      <c r="S26" s="310"/>
      <c r="T26" s="310"/>
      <c r="U26" s="310"/>
      <c r="V26" s="310"/>
      <c r="W26" s="310"/>
      <c r="X26" s="310"/>
      <c r="Y26" s="310"/>
      <c r="Z26" s="311"/>
    </row>
    <row r="27" spans="1:29" ht="29.7" customHeight="1" x14ac:dyDescent="0.45">
      <c r="A27" s="306" t="s">
        <v>209</v>
      </c>
      <c r="B27" s="307"/>
      <c r="C27" s="308"/>
      <c r="D27" s="312" t="s">
        <v>325</v>
      </c>
      <c r="E27" s="313"/>
      <c r="F27" s="313"/>
      <c r="G27" s="313"/>
      <c r="H27" s="313"/>
      <c r="I27" s="313"/>
      <c r="J27" s="313"/>
      <c r="K27" s="313"/>
      <c r="L27" s="313"/>
      <c r="M27" s="313"/>
      <c r="N27" s="313"/>
      <c r="O27" s="313"/>
      <c r="P27" s="313"/>
      <c r="Q27" s="313"/>
      <c r="R27" s="313"/>
      <c r="S27" s="313"/>
      <c r="T27" s="313"/>
      <c r="U27" s="313"/>
      <c r="V27" s="313"/>
      <c r="W27" s="313"/>
      <c r="X27" s="313"/>
      <c r="Y27" s="313"/>
      <c r="Z27" s="314"/>
    </row>
    <row r="28" spans="1:29" ht="30" customHeight="1" x14ac:dyDescent="0.45">
      <c r="A28" s="261" t="s">
        <v>210</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row>
    <row r="29" spans="1:29" x14ac:dyDescent="0.45">
      <c r="A29" s="1"/>
      <c r="B29" s="1"/>
      <c r="C29" s="1"/>
      <c r="D29" s="1"/>
      <c r="E29" s="1"/>
      <c r="F29" s="1"/>
      <c r="G29" s="1"/>
      <c r="H29" s="1"/>
      <c r="I29" s="1"/>
      <c r="J29" s="1"/>
      <c r="K29" s="1"/>
      <c r="L29" s="1"/>
      <c r="M29" s="1"/>
      <c r="N29" s="1"/>
      <c r="O29" s="1"/>
      <c r="P29" s="1"/>
      <c r="Q29" s="1"/>
      <c r="R29" s="1"/>
      <c r="S29" s="1"/>
      <c r="T29" s="1"/>
      <c r="U29" s="1"/>
      <c r="V29" s="1"/>
      <c r="W29" s="1"/>
      <c r="X29" s="1"/>
      <c r="Y29" s="1"/>
      <c r="Z29" s="1"/>
    </row>
  </sheetData>
  <mergeCells count="73">
    <mergeCell ref="T24:Z24"/>
    <mergeCell ref="F24:I24"/>
    <mergeCell ref="F25:G25"/>
    <mergeCell ref="H25:I25"/>
    <mergeCell ref="J24:M24"/>
    <mergeCell ref="N24:Q24"/>
    <mergeCell ref="A28:Z28"/>
    <mergeCell ref="A23:Z23"/>
    <mergeCell ref="A20:E20"/>
    <mergeCell ref="F20:O20"/>
    <mergeCell ref="P20:Q20"/>
    <mergeCell ref="R20:Z20"/>
    <mergeCell ref="A21:Z21"/>
    <mergeCell ref="R24:S24"/>
    <mergeCell ref="R25:S25"/>
    <mergeCell ref="A26:C26"/>
    <mergeCell ref="A27:C27"/>
    <mergeCell ref="D26:Z26"/>
    <mergeCell ref="D27:Z27"/>
    <mergeCell ref="A24:E24"/>
    <mergeCell ref="D25:E25"/>
    <mergeCell ref="A25:C25"/>
    <mergeCell ref="F17:O17"/>
    <mergeCell ref="P17:Q17"/>
    <mergeCell ref="R17:Z17"/>
    <mergeCell ref="A18:E19"/>
    <mergeCell ref="F18:O18"/>
    <mergeCell ref="P18:Q18"/>
    <mergeCell ref="R18:T18"/>
    <mergeCell ref="U18:V18"/>
    <mergeCell ref="W18:Z18"/>
    <mergeCell ref="F19:O19"/>
    <mergeCell ref="P19:Q19"/>
    <mergeCell ref="R19:Z19"/>
    <mergeCell ref="A16:E17"/>
    <mergeCell ref="F16:O16"/>
    <mergeCell ref="P16:Q16"/>
    <mergeCell ref="R16:T16"/>
    <mergeCell ref="U16:V16"/>
    <mergeCell ref="A12:Z12"/>
    <mergeCell ref="A14:Z14"/>
    <mergeCell ref="A15:E15"/>
    <mergeCell ref="F15:O15"/>
    <mergeCell ref="P15:Z15"/>
    <mergeCell ref="W16:Z16"/>
    <mergeCell ref="A10:E11"/>
    <mergeCell ref="F10:G10"/>
    <mergeCell ref="H10:Z10"/>
    <mergeCell ref="F11:G11"/>
    <mergeCell ref="H11:Z11"/>
    <mergeCell ref="P5:T5"/>
    <mergeCell ref="U5:Z5"/>
    <mergeCell ref="A6:E6"/>
    <mergeCell ref="F6:J6"/>
    <mergeCell ref="K6:O6"/>
    <mergeCell ref="P6:T6"/>
    <mergeCell ref="U6:Z6"/>
    <mergeCell ref="A8:Z8"/>
    <mergeCell ref="A2:Z2"/>
    <mergeCell ref="A3:Z3"/>
    <mergeCell ref="A7:E7"/>
    <mergeCell ref="F7:J7"/>
    <mergeCell ref="K7:O7"/>
    <mergeCell ref="P7:T7"/>
    <mergeCell ref="U7:Z7"/>
    <mergeCell ref="A4:E4"/>
    <mergeCell ref="F4:J4"/>
    <mergeCell ref="K4:O4"/>
    <mergeCell ref="P4:T4"/>
    <mergeCell ref="U4:Z4"/>
    <mergeCell ref="A5:E5"/>
    <mergeCell ref="F5:J5"/>
    <mergeCell ref="K5:O5"/>
  </mergeCells>
  <phoneticPr fontId="21"/>
  <conditionalFormatting sqref="U18 U16">
    <cfRule type="containsBlanks" dxfId="23" priority="9">
      <formula>LEN(TRIM(U16))=0</formula>
    </cfRule>
  </conditionalFormatting>
  <conditionalFormatting sqref="N25">
    <cfRule type="containsBlanks" dxfId="22" priority="2">
      <formula>LEN(TRIM(N25))=0</formula>
    </cfRule>
  </conditionalFormatting>
  <conditionalFormatting sqref="F10:G11">
    <cfRule type="containsBlanks" dxfId="21" priority="5">
      <formula>LEN(TRIM(F10))=0</formula>
    </cfRule>
  </conditionalFormatting>
  <conditionalFormatting sqref="A25:F25 H25 J25:M25 O25:R25">
    <cfRule type="containsBlanks" dxfId="20" priority="4">
      <formula>LEN(TRIM(A25))=0</formula>
    </cfRule>
  </conditionalFormatting>
  <conditionalFormatting sqref="T25:Z25">
    <cfRule type="containsBlanks" dxfId="19" priority="3">
      <formula>LEN(TRIM(T25))=0</formula>
    </cfRule>
  </conditionalFormatting>
  <conditionalFormatting sqref="D26:Z27">
    <cfRule type="containsBlanks" dxfId="18" priority="1">
      <formula>LEN(TRIM(D26))=0</formula>
    </cfRule>
  </conditionalFormatting>
  <dataValidations count="4">
    <dataValidation type="list" allowBlank="1" showInputMessage="1" showErrorMessage="1" sqref="F10:F11">
      <formula1>"□,■"</formula1>
    </dataValidation>
    <dataValidation type="list" allowBlank="1" showInputMessage="1" showErrorMessage="1" sqref="D25:E25">
      <formula1>"■銀行,■信用金庫,■信用組合,■農協,■労働金庫"</formula1>
    </dataValidation>
    <dataValidation type="list" allowBlank="1" showInputMessage="1" showErrorMessage="1" sqref="H25">
      <formula1>"■本店,■支店,■出張所"</formula1>
    </dataValidation>
    <dataValidation type="list" allowBlank="1" showInputMessage="1" showErrorMessage="1" sqref="R25">
      <formula1>"■普通,■当座"</formula1>
    </dataValidation>
  </dataValidations>
  <pageMargins left="0.78740157480314965" right="0.78740157480314965" top="0.78740157480314965" bottom="0.59055118110236227" header="0.31496062992125984" footer="0.31496062992125984"/>
  <pageSetup paperSize="9" orientation="portrait" r:id="rId1"/>
  <ignoredErrors>
    <ignoredError sqref="P17:P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3"/>
  <sheetViews>
    <sheetView showGridLines="0" view="pageBreakPreview" zoomScale="80" zoomScaleNormal="100" zoomScaleSheetLayoutView="80" workbookViewId="0">
      <selection activeCell="G2" sqref="G2"/>
    </sheetView>
  </sheetViews>
  <sheetFormatPr defaultColWidth="8.69921875" defaultRowHeight="13.2" x14ac:dyDescent="0.45"/>
  <cols>
    <col min="1" max="1" width="1" style="5" customWidth="1"/>
    <col min="2" max="2" width="8.69921875" style="5" customWidth="1"/>
    <col min="3" max="3" width="21.69921875" style="7" customWidth="1"/>
    <col min="4" max="4" width="5.8984375" style="5" bestFit="1" customWidth="1"/>
    <col min="5" max="5" width="8.8984375" style="5" customWidth="1"/>
    <col min="6" max="6" width="7" style="5" bestFit="1" customWidth="1"/>
    <col min="7" max="7" width="23.69921875" style="8" customWidth="1"/>
    <col min="8" max="8" width="1" style="5" customWidth="1"/>
    <col min="9" max="9" width="8.69921875" style="6"/>
    <col min="10" max="16384" width="8.69921875" style="5"/>
  </cols>
  <sheetData>
    <row r="1" spans="1:10" ht="27" customHeight="1" thickBot="1" x14ac:dyDescent="0.5">
      <c r="A1" s="323" t="s">
        <v>33</v>
      </c>
      <c r="B1" s="324"/>
      <c r="C1" s="2" t="s">
        <v>60</v>
      </c>
      <c r="D1" s="3"/>
      <c r="E1" s="3"/>
      <c r="F1" s="3"/>
      <c r="G1" s="4"/>
      <c r="I1" s="6" t="s">
        <v>34</v>
      </c>
      <c r="J1" s="5" t="s">
        <v>61</v>
      </c>
    </row>
    <row r="2" spans="1:10" ht="18.600000000000001" customHeight="1" thickBot="1" x14ac:dyDescent="0.5"/>
    <row r="3" spans="1:10" ht="27" customHeight="1" thickBot="1" x14ac:dyDescent="0.5">
      <c r="B3" s="326" t="s">
        <v>62</v>
      </c>
      <c r="C3" s="327"/>
      <c r="D3" s="328" t="str">
        <f>IF('様式6-1'!O6&lt;&gt;"",'様式6-1'!O6,"―")</f>
        <v>医療法人　いばエネ病院</v>
      </c>
      <c r="E3" s="329"/>
      <c r="F3" s="329"/>
      <c r="G3" s="330"/>
      <c r="I3" s="14" t="s">
        <v>34</v>
      </c>
      <c r="J3" s="15" t="s">
        <v>87</v>
      </c>
    </row>
    <row r="4" spans="1:10" ht="27" customHeight="1" thickBot="1" x14ac:dyDescent="0.5">
      <c r="B4" s="326" t="s">
        <v>35</v>
      </c>
      <c r="C4" s="327"/>
      <c r="D4" s="328" t="str">
        <f>IF('様式6-1'!O10&lt;&gt;"",'様式6-1'!O10,"―")</f>
        <v>-</v>
      </c>
      <c r="E4" s="329"/>
      <c r="F4" s="329"/>
      <c r="G4" s="330"/>
      <c r="I4" s="6" t="s">
        <v>34</v>
      </c>
      <c r="J4" s="5" t="s">
        <v>36</v>
      </c>
    </row>
    <row r="5" spans="1:10" ht="18.600000000000001" customHeight="1" x14ac:dyDescent="0.45"/>
    <row r="6" spans="1:10" ht="18.600000000000001" customHeight="1" x14ac:dyDescent="0.45">
      <c r="B6" s="9" t="s">
        <v>37</v>
      </c>
      <c r="C6" s="10" t="s">
        <v>38</v>
      </c>
      <c r="D6" s="9" t="s">
        <v>39</v>
      </c>
      <c r="E6" s="9" t="s">
        <v>40</v>
      </c>
      <c r="F6" s="9" t="s">
        <v>41</v>
      </c>
      <c r="G6" s="10" t="s">
        <v>42</v>
      </c>
    </row>
    <row r="7" spans="1:10" ht="25.2" customHeight="1" x14ac:dyDescent="0.45">
      <c r="B7" s="9" t="s">
        <v>11</v>
      </c>
      <c r="C7" s="10" t="s">
        <v>123</v>
      </c>
      <c r="D7" s="12" t="s">
        <v>216</v>
      </c>
      <c r="E7" s="13" t="s">
        <v>69</v>
      </c>
      <c r="F7" s="152" t="s">
        <v>285</v>
      </c>
      <c r="G7" s="44"/>
    </row>
    <row r="8" spans="1:10" ht="18.600000000000001" customHeight="1" x14ac:dyDescent="0.45">
      <c r="B8" s="11" t="s">
        <v>43</v>
      </c>
      <c r="C8" s="10" t="s">
        <v>44</v>
      </c>
      <c r="D8" s="12" t="s">
        <v>45</v>
      </c>
      <c r="E8" s="12" t="s">
        <v>46</v>
      </c>
      <c r="F8" s="152" t="s">
        <v>285</v>
      </c>
      <c r="G8" s="44" t="s">
        <v>63</v>
      </c>
      <c r="I8" s="6" t="s">
        <v>34</v>
      </c>
      <c r="J8" s="5" t="s">
        <v>179</v>
      </c>
    </row>
    <row r="9" spans="1:10" x14ac:dyDescent="0.45">
      <c r="B9" s="11" t="s">
        <v>47</v>
      </c>
      <c r="C9" s="10" t="s">
        <v>56</v>
      </c>
      <c r="D9" s="12"/>
      <c r="E9" s="12" t="s">
        <v>46</v>
      </c>
      <c r="F9" s="152" t="s">
        <v>285</v>
      </c>
      <c r="G9" s="44"/>
    </row>
    <row r="10" spans="1:10" ht="39.6" x14ac:dyDescent="0.45">
      <c r="B10" s="11" t="s">
        <v>49</v>
      </c>
      <c r="C10" s="10" t="s">
        <v>64</v>
      </c>
      <c r="D10" s="12" t="s">
        <v>32</v>
      </c>
      <c r="E10" s="12" t="s">
        <v>48</v>
      </c>
      <c r="F10" s="152" t="s">
        <v>285</v>
      </c>
      <c r="G10" s="44"/>
    </row>
    <row r="11" spans="1:10" ht="39.6" customHeight="1" x14ac:dyDescent="0.45">
      <c r="B11" s="11" t="s">
        <v>65</v>
      </c>
      <c r="C11" s="10" t="s">
        <v>66</v>
      </c>
      <c r="D11" s="12" t="s">
        <v>32</v>
      </c>
      <c r="E11" s="12" t="s">
        <v>48</v>
      </c>
      <c r="F11" s="152" t="s">
        <v>285</v>
      </c>
      <c r="G11" s="44"/>
    </row>
    <row r="12" spans="1:10" ht="18.600000000000001" customHeight="1" x14ac:dyDescent="0.45">
      <c r="B12" s="11" t="s">
        <v>67</v>
      </c>
      <c r="C12" s="10" t="s">
        <v>50</v>
      </c>
      <c r="D12" s="12" t="s">
        <v>68</v>
      </c>
      <c r="E12" s="12" t="s">
        <v>69</v>
      </c>
      <c r="F12" s="152" t="s">
        <v>285</v>
      </c>
      <c r="G12" s="44"/>
    </row>
    <row r="13" spans="1:10" ht="18.600000000000001" customHeight="1" x14ac:dyDescent="0.45">
      <c r="B13" s="11" t="s">
        <v>70</v>
      </c>
      <c r="C13" s="10" t="s">
        <v>51</v>
      </c>
      <c r="D13" s="12" t="s">
        <v>32</v>
      </c>
      <c r="E13" s="12" t="s">
        <v>48</v>
      </c>
      <c r="F13" s="152" t="s">
        <v>285</v>
      </c>
      <c r="G13" s="44"/>
    </row>
    <row r="14" spans="1:10" ht="18.600000000000001" customHeight="1" x14ac:dyDescent="0.45">
      <c r="B14" s="11" t="s">
        <v>52</v>
      </c>
      <c r="C14" s="10" t="s">
        <v>71</v>
      </c>
      <c r="D14" s="12" t="s">
        <v>32</v>
      </c>
      <c r="E14" s="113" t="s">
        <v>222</v>
      </c>
      <c r="F14" s="152" t="s">
        <v>285</v>
      </c>
      <c r="G14" s="44"/>
    </row>
    <row r="15" spans="1:10" ht="18.600000000000001" customHeight="1" x14ac:dyDescent="0.45">
      <c r="B15" s="11" t="s">
        <v>53</v>
      </c>
      <c r="C15" s="10" t="s">
        <v>72</v>
      </c>
      <c r="D15" s="12" t="s">
        <v>32</v>
      </c>
      <c r="E15" s="12" t="s">
        <v>48</v>
      </c>
      <c r="F15" s="152" t="s">
        <v>285</v>
      </c>
      <c r="G15" s="44"/>
    </row>
    <row r="16" spans="1:10" ht="26.4" customHeight="1" x14ac:dyDescent="0.45">
      <c r="B16" s="11" t="s">
        <v>54</v>
      </c>
      <c r="C16" s="10" t="s">
        <v>73</v>
      </c>
      <c r="D16" s="12" t="s">
        <v>32</v>
      </c>
      <c r="E16" s="12" t="s">
        <v>48</v>
      </c>
      <c r="F16" s="152" t="s">
        <v>285</v>
      </c>
      <c r="G16" s="44"/>
    </row>
    <row r="17" spans="2:7" ht="26.4" customHeight="1" x14ac:dyDescent="0.45">
      <c r="B17" s="9">
        <v>10</v>
      </c>
      <c r="C17" s="10" t="s">
        <v>74</v>
      </c>
      <c r="D17" s="12" t="s">
        <v>55</v>
      </c>
      <c r="E17" s="12" t="s">
        <v>48</v>
      </c>
      <c r="F17" s="152" t="s">
        <v>285</v>
      </c>
      <c r="G17" s="44"/>
    </row>
    <row r="18" spans="2:7" ht="26.4" customHeight="1" x14ac:dyDescent="0.45">
      <c r="B18" s="9">
        <v>11</v>
      </c>
      <c r="C18" s="10" t="s">
        <v>57</v>
      </c>
      <c r="D18" s="12" t="s">
        <v>55</v>
      </c>
      <c r="E18" s="12" t="s">
        <v>55</v>
      </c>
      <c r="F18" s="152" t="s">
        <v>55</v>
      </c>
      <c r="G18" s="44" t="s">
        <v>58</v>
      </c>
    </row>
    <row r="19" spans="2:7" ht="18.600000000000001" customHeight="1" x14ac:dyDescent="0.45">
      <c r="B19" s="5" t="s">
        <v>59</v>
      </c>
    </row>
    <row r="20" spans="2:7" ht="18" customHeight="1" x14ac:dyDescent="0.45"/>
    <row r="21" spans="2:7" ht="30" customHeight="1" x14ac:dyDescent="0.45">
      <c r="B21" s="325" t="s">
        <v>223</v>
      </c>
      <c r="C21" s="325"/>
      <c r="D21" s="325"/>
      <c r="E21" s="325"/>
      <c r="F21" s="12" t="s">
        <v>224</v>
      </c>
      <c r="G21" s="10" t="s">
        <v>225</v>
      </c>
    </row>
    <row r="22" spans="2:7" ht="18" customHeight="1" x14ac:dyDescent="0.45">
      <c r="B22" s="325" t="s">
        <v>226</v>
      </c>
      <c r="C22" s="325"/>
      <c r="D22" s="325"/>
      <c r="E22" s="325"/>
      <c r="F22" s="152" t="s">
        <v>285</v>
      </c>
      <c r="G22" s="153" t="s">
        <v>286</v>
      </c>
    </row>
    <row r="23" spans="2:7" ht="18" customHeight="1" x14ac:dyDescent="0.45"/>
  </sheetData>
  <mergeCells count="7">
    <mergeCell ref="A1:B1"/>
    <mergeCell ref="B21:E21"/>
    <mergeCell ref="B22:E22"/>
    <mergeCell ref="B3:C3"/>
    <mergeCell ref="D3:G3"/>
    <mergeCell ref="B4:C4"/>
    <mergeCell ref="D4:G4"/>
  </mergeCells>
  <phoneticPr fontId="21"/>
  <conditionalFormatting sqref="G22">
    <cfRule type="containsBlanks" dxfId="17" priority="1">
      <formula>LEN(TRIM(G22))=0</formula>
    </cfRule>
  </conditionalFormatting>
  <dataValidations count="1">
    <dataValidation type="list" allowBlank="1" showInputMessage="1" showErrorMessage="1" sqref="F7:F18 F22">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activeCell="J22" sqref="J22"/>
    </sheetView>
  </sheetViews>
  <sheetFormatPr defaultColWidth="8.69921875" defaultRowHeight="18" customHeight="1" x14ac:dyDescent="0.45"/>
  <cols>
    <col min="1" max="1" width="1.69921875" style="5" customWidth="1"/>
    <col min="2" max="2" width="8.69921875" style="5" customWidth="1"/>
    <col min="3" max="3" width="9.19921875" style="7" bestFit="1" customWidth="1"/>
    <col min="4" max="4" width="6.3984375" style="7" customWidth="1"/>
    <col min="5" max="5" width="7.5" style="7" customWidth="1"/>
    <col min="6" max="7" width="16.69921875" style="5" customWidth="1"/>
    <col min="8" max="8" width="8.59765625" style="5" customWidth="1"/>
    <col min="9" max="9" width="5" style="5" bestFit="1" customWidth="1"/>
    <col min="10" max="11" width="8.69921875" style="5" customWidth="1"/>
    <col min="12" max="12" width="31.5" style="8" customWidth="1"/>
    <col min="13" max="13" width="1.69921875" style="5" customWidth="1"/>
    <col min="14" max="16384" width="8.69921875" style="5"/>
  </cols>
  <sheetData>
    <row r="1" spans="1:19" ht="27" customHeight="1" thickBot="1" x14ac:dyDescent="0.5">
      <c r="A1" s="323" t="s">
        <v>75</v>
      </c>
      <c r="B1" s="324"/>
      <c r="C1" s="347" t="s">
        <v>76</v>
      </c>
      <c r="D1" s="348"/>
      <c r="E1" s="348"/>
      <c r="F1" s="348"/>
      <c r="G1" s="348"/>
      <c r="H1" s="348"/>
      <c r="I1" s="348"/>
      <c r="J1" s="348"/>
      <c r="K1" s="348"/>
      <c r="L1" s="349"/>
      <c r="N1" s="6" t="s">
        <v>34</v>
      </c>
      <c r="O1" s="5" t="s">
        <v>77</v>
      </c>
    </row>
    <row r="2" spans="1:19" ht="6" customHeight="1" thickBot="1" x14ac:dyDescent="0.5"/>
    <row r="3" spans="1:19" ht="21" customHeight="1" thickBot="1" x14ac:dyDescent="0.5">
      <c r="B3" s="67" t="s">
        <v>122</v>
      </c>
      <c r="C3" s="5"/>
      <c r="D3" s="5"/>
      <c r="E3" s="5"/>
      <c r="F3" s="5" t="s">
        <v>164</v>
      </c>
      <c r="G3" s="84">
        <f>MIN(ROUNDDOWN(SUM(K6:K7),0),ROUNDDOWN(SUM(K9:K11),0))</f>
        <v>114</v>
      </c>
      <c r="H3" s="5" t="s">
        <v>162</v>
      </c>
      <c r="L3" s="5"/>
      <c r="N3" s="6" t="s">
        <v>173</v>
      </c>
      <c r="O3" s="5" t="s">
        <v>172</v>
      </c>
    </row>
    <row r="4" spans="1:19" ht="6" customHeight="1" x14ac:dyDescent="0.45">
      <c r="C4" s="5"/>
      <c r="D4" s="5"/>
      <c r="E4" s="5"/>
      <c r="G4" s="66"/>
      <c r="L4" s="5"/>
    </row>
    <row r="5" spans="1:19" ht="18" customHeight="1" thickBot="1" x14ac:dyDescent="0.5">
      <c r="B5" s="52" t="s">
        <v>37</v>
      </c>
      <c r="C5" s="353" t="s">
        <v>78</v>
      </c>
      <c r="D5" s="354"/>
      <c r="E5" s="355"/>
      <c r="F5" s="52" t="s">
        <v>79</v>
      </c>
      <c r="G5" s="52" t="s">
        <v>80</v>
      </c>
      <c r="H5" s="351" t="s">
        <v>81</v>
      </c>
      <c r="I5" s="352"/>
      <c r="J5" s="53" t="s">
        <v>82</v>
      </c>
      <c r="K5" s="53" t="s">
        <v>31</v>
      </c>
      <c r="L5" s="53" t="s">
        <v>83</v>
      </c>
      <c r="N5" s="6" t="s">
        <v>34</v>
      </c>
      <c r="O5" s="5" t="s">
        <v>180</v>
      </c>
    </row>
    <row r="6" spans="1:19" ht="16.2" customHeight="1" x14ac:dyDescent="0.45">
      <c r="B6" s="63"/>
      <c r="C6" s="332" t="s">
        <v>142</v>
      </c>
      <c r="D6" s="333"/>
      <c r="E6" s="334"/>
      <c r="F6" s="154" t="s">
        <v>287</v>
      </c>
      <c r="G6" s="154" t="s">
        <v>288</v>
      </c>
      <c r="H6" s="155">
        <v>400</v>
      </c>
      <c r="I6" s="73" t="s">
        <v>160</v>
      </c>
      <c r="J6" s="156">
        <v>350</v>
      </c>
      <c r="K6" s="85">
        <f>H6*J6/1000</f>
        <v>140</v>
      </c>
      <c r="L6" s="56"/>
      <c r="O6" s="5" t="s">
        <v>84</v>
      </c>
    </row>
    <row r="7" spans="1:19" ht="16.2" customHeight="1" x14ac:dyDescent="0.45">
      <c r="B7" s="64"/>
      <c r="C7" s="335"/>
      <c r="D7" s="336"/>
      <c r="E7" s="337"/>
      <c r="F7" s="43"/>
      <c r="G7" s="43"/>
      <c r="H7" s="71"/>
      <c r="I7" s="74" t="s">
        <v>158</v>
      </c>
      <c r="J7" s="68"/>
      <c r="K7" s="86">
        <f>H7*J7/1000</f>
        <v>0</v>
      </c>
      <c r="L7" s="62"/>
    </row>
    <row r="8" spans="1:19" ht="16.2" customHeight="1" thickBot="1" x14ac:dyDescent="0.5">
      <c r="B8" s="61"/>
      <c r="C8" s="87" t="s">
        <v>174</v>
      </c>
      <c r="D8" s="88">
        <f>ROUNDDOWN(SUM(K6:K8),0)</f>
        <v>140</v>
      </c>
      <c r="E8" s="89" t="s">
        <v>161</v>
      </c>
      <c r="F8" s="59"/>
      <c r="G8" s="59"/>
      <c r="H8" s="72"/>
      <c r="I8" s="75" t="s">
        <v>158</v>
      </c>
      <c r="J8" s="69"/>
      <c r="K8" s="90">
        <f>H8*J8/1000</f>
        <v>0</v>
      </c>
      <c r="L8" s="60"/>
    </row>
    <row r="9" spans="1:19" ht="16.2" customHeight="1" x14ac:dyDescent="0.45">
      <c r="B9" s="63"/>
      <c r="C9" s="332" t="s">
        <v>143</v>
      </c>
      <c r="D9" s="333"/>
      <c r="E9" s="334"/>
      <c r="F9" s="154" t="s">
        <v>289</v>
      </c>
      <c r="G9" s="154" t="s">
        <v>290</v>
      </c>
      <c r="H9" s="157">
        <v>49.9</v>
      </c>
      <c r="I9" s="73" t="s">
        <v>30</v>
      </c>
      <c r="J9" s="156">
        <v>2</v>
      </c>
      <c r="K9" s="85">
        <f>H9*J9</f>
        <v>99.8</v>
      </c>
      <c r="L9" s="56"/>
    </row>
    <row r="10" spans="1:19" ht="16.2" customHeight="1" x14ac:dyDescent="0.45">
      <c r="B10" s="64"/>
      <c r="C10" s="335"/>
      <c r="D10" s="336"/>
      <c r="E10" s="337"/>
      <c r="F10" s="158" t="s">
        <v>291</v>
      </c>
      <c r="G10" s="158" t="s">
        <v>292</v>
      </c>
      <c r="H10" s="159">
        <v>15</v>
      </c>
      <c r="I10" s="74" t="s">
        <v>162</v>
      </c>
      <c r="J10" s="160">
        <v>1</v>
      </c>
      <c r="K10" s="86">
        <f>H10*J10</f>
        <v>15</v>
      </c>
      <c r="L10" s="62" t="s">
        <v>304</v>
      </c>
    </row>
    <row r="11" spans="1:19" ht="16.2" customHeight="1" thickBot="1" x14ac:dyDescent="0.5">
      <c r="B11" s="61"/>
      <c r="C11" s="87" t="s">
        <v>174</v>
      </c>
      <c r="D11" s="91">
        <f>ROUNDDOWN(SUM(K9:K11),0)</f>
        <v>114</v>
      </c>
      <c r="E11" s="89" t="s">
        <v>161</v>
      </c>
      <c r="F11" s="59"/>
      <c r="G11" s="59"/>
      <c r="H11" s="143"/>
      <c r="I11" s="75" t="s">
        <v>162</v>
      </c>
      <c r="J11" s="69"/>
      <c r="K11" s="90">
        <f>H11*J11</f>
        <v>0</v>
      </c>
      <c r="L11" s="60"/>
      <c r="Q11" s="48"/>
      <c r="R11" s="82"/>
      <c r="S11" s="49"/>
    </row>
    <row r="12" spans="1:19" ht="16.2" customHeight="1" x14ac:dyDescent="0.45">
      <c r="B12" s="54"/>
      <c r="C12" s="338" t="s">
        <v>293</v>
      </c>
      <c r="D12" s="339"/>
      <c r="E12" s="340"/>
      <c r="F12" s="161" t="s">
        <v>294</v>
      </c>
      <c r="G12" s="161" t="s">
        <v>295</v>
      </c>
      <c r="H12" s="162">
        <v>50</v>
      </c>
      <c r="I12" s="161" t="s">
        <v>296</v>
      </c>
      <c r="J12" s="163">
        <v>1</v>
      </c>
      <c r="K12" s="55" t="s">
        <v>163</v>
      </c>
      <c r="L12" s="54"/>
      <c r="Q12" s="48"/>
      <c r="R12" s="82"/>
      <c r="S12" s="80"/>
    </row>
    <row r="13" spans="1:19" ht="16.2" customHeight="1" x14ac:dyDescent="0.45">
      <c r="B13" s="43"/>
      <c r="C13" s="341" t="s">
        <v>297</v>
      </c>
      <c r="D13" s="342"/>
      <c r="E13" s="343"/>
      <c r="F13" s="158" t="s">
        <v>298</v>
      </c>
      <c r="G13" s="158" t="s">
        <v>299</v>
      </c>
      <c r="H13" s="164">
        <v>50</v>
      </c>
      <c r="I13" s="158" t="s">
        <v>161</v>
      </c>
      <c r="J13" s="160">
        <v>1</v>
      </c>
      <c r="K13" s="51" t="s">
        <v>163</v>
      </c>
      <c r="L13" s="43"/>
      <c r="Q13" s="48"/>
      <c r="R13" s="82"/>
      <c r="S13" s="49"/>
    </row>
    <row r="14" spans="1:19" ht="16.2" customHeight="1" x14ac:dyDescent="0.45">
      <c r="B14" s="43"/>
      <c r="C14" s="341" t="s">
        <v>300</v>
      </c>
      <c r="D14" s="342"/>
      <c r="E14" s="343"/>
      <c r="F14" s="158" t="s">
        <v>301</v>
      </c>
      <c r="G14" s="158" t="s">
        <v>302</v>
      </c>
      <c r="H14" s="164" t="s">
        <v>303</v>
      </c>
      <c r="I14" s="43"/>
      <c r="J14" s="160">
        <v>30</v>
      </c>
      <c r="K14" s="51" t="s">
        <v>163</v>
      </c>
      <c r="L14" s="43"/>
    </row>
    <row r="15" spans="1:19" ht="16.2" customHeight="1" x14ac:dyDescent="0.45">
      <c r="B15" s="43"/>
      <c r="C15" s="344"/>
      <c r="D15" s="345"/>
      <c r="E15" s="346"/>
      <c r="F15" s="43"/>
      <c r="G15" s="43"/>
      <c r="H15" s="71"/>
      <c r="I15" s="43"/>
      <c r="J15" s="68"/>
      <c r="K15" s="51" t="s">
        <v>163</v>
      </c>
      <c r="L15" s="43"/>
    </row>
    <row r="16" spans="1:19" ht="16.2" customHeight="1" x14ac:dyDescent="0.45">
      <c r="B16" s="43"/>
      <c r="C16" s="344"/>
      <c r="D16" s="345"/>
      <c r="E16" s="346"/>
      <c r="F16" s="43"/>
      <c r="G16" s="43"/>
      <c r="H16" s="71"/>
      <c r="I16" s="43"/>
      <c r="J16" s="68"/>
      <c r="K16" s="51" t="s">
        <v>163</v>
      </c>
      <c r="L16" s="43"/>
    </row>
    <row r="17" spans="2:15" ht="16.2" customHeight="1" x14ac:dyDescent="0.45">
      <c r="B17" s="43"/>
      <c r="C17" s="344"/>
      <c r="D17" s="345"/>
      <c r="E17" s="346"/>
      <c r="F17" s="43"/>
      <c r="G17" s="43"/>
      <c r="H17" s="71"/>
      <c r="I17" s="43"/>
      <c r="J17" s="68"/>
      <c r="K17" s="51" t="s">
        <v>163</v>
      </c>
      <c r="L17" s="43"/>
    </row>
    <row r="18" spans="2:15" ht="16.2" customHeight="1" x14ac:dyDescent="0.45">
      <c r="B18" s="43"/>
      <c r="C18" s="344"/>
      <c r="D18" s="345"/>
      <c r="E18" s="346"/>
      <c r="F18" s="43"/>
      <c r="G18" s="43"/>
      <c r="H18" s="71"/>
      <c r="I18" s="43"/>
      <c r="J18" s="68"/>
      <c r="K18" s="51" t="s">
        <v>163</v>
      </c>
      <c r="L18" s="43"/>
    </row>
    <row r="19" spans="2:15" ht="16.2" customHeight="1" x14ac:dyDescent="0.45">
      <c r="B19" s="43"/>
      <c r="C19" s="344"/>
      <c r="D19" s="345"/>
      <c r="E19" s="346"/>
      <c r="F19" s="43"/>
      <c r="G19" s="43"/>
      <c r="H19" s="71"/>
      <c r="I19" s="43"/>
      <c r="J19" s="68"/>
      <c r="K19" s="51" t="s">
        <v>163</v>
      </c>
      <c r="L19" s="43"/>
    </row>
    <row r="20" spans="2:15" ht="6" customHeight="1" thickBot="1" x14ac:dyDescent="0.5">
      <c r="C20" s="5"/>
      <c r="D20" s="5"/>
      <c r="E20" s="5"/>
      <c r="L20" s="5"/>
    </row>
    <row r="21" spans="2:15" ht="21" customHeight="1" thickBot="1" x14ac:dyDescent="0.5">
      <c r="B21" s="67" t="s">
        <v>167</v>
      </c>
      <c r="C21" s="5"/>
      <c r="D21" s="5"/>
      <c r="E21" s="5"/>
      <c r="F21" s="5" t="s">
        <v>168</v>
      </c>
      <c r="G21" s="92">
        <f>ROUNDDOWN(SUM(K24:K25),1)</f>
        <v>16.399999999999999</v>
      </c>
      <c r="H21" s="5" t="s">
        <v>217</v>
      </c>
      <c r="K21" s="112">
        <f>ROUNDDOWN(G3*8*IF(G3&lt;50,0.167,IF(G3&lt;250,0.156,IF(G3&lt;1000,0.156,IF(G3&lt;2000,0.156,0.164)))),1)</f>
        <v>142.19999999999999</v>
      </c>
      <c r="L21" s="5" t="s">
        <v>218</v>
      </c>
      <c r="N21" s="6" t="s">
        <v>34</v>
      </c>
      <c r="O21" s="5" t="s">
        <v>176</v>
      </c>
    </row>
    <row r="22" spans="2:15" ht="6" customHeight="1" x14ac:dyDescent="0.45">
      <c r="C22" s="5"/>
      <c r="D22" s="5"/>
      <c r="E22" s="5"/>
      <c r="L22" s="5"/>
    </row>
    <row r="23" spans="2:15" ht="18" customHeight="1" thickBot="1" x14ac:dyDescent="0.5">
      <c r="B23" s="52" t="s">
        <v>37</v>
      </c>
      <c r="C23" s="353" t="s">
        <v>78</v>
      </c>
      <c r="D23" s="354"/>
      <c r="E23" s="355"/>
      <c r="F23" s="52" t="s">
        <v>79</v>
      </c>
      <c r="G23" s="52" t="s">
        <v>80</v>
      </c>
      <c r="H23" s="52" t="s">
        <v>81</v>
      </c>
      <c r="I23" s="52"/>
      <c r="J23" s="53" t="s">
        <v>82</v>
      </c>
      <c r="K23" s="53" t="s">
        <v>165</v>
      </c>
      <c r="L23" s="53" t="s">
        <v>83</v>
      </c>
      <c r="N23" s="6" t="s">
        <v>34</v>
      </c>
      <c r="O23" s="5" t="s">
        <v>180</v>
      </c>
    </row>
    <row r="24" spans="2:15" ht="16.2" customHeight="1" x14ac:dyDescent="0.45">
      <c r="B24" s="63"/>
      <c r="C24" s="332" t="s">
        <v>18</v>
      </c>
      <c r="D24" s="333"/>
      <c r="E24" s="334"/>
      <c r="F24" s="154" t="s">
        <v>305</v>
      </c>
      <c r="G24" s="154" t="s">
        <v>306</v>
      </c>
      <c r="H24" s="165">
        <v>16.399999999999999</v>
      </c>
      <c r="I24" s="73" t="s">
        <v>156</v>
      </c>
      <c r="J24" s="156">
        <v>1</v>
      </c>
      <c r="K24" s="141">
        <f>H24*J24</f>
        <v>16.399999999999999</v>
      </c>
      <c r="L24" s="56"/>
      <c r="O24" s="5" t="s">
        <v>84</v>
      </c>
    </row>
    <row r="25" spans="2:15" ht="16.2" customHeight="1" thickBot="1" x14ac:dyDescent="0.5">
      <c r="B25" s="65"/>
      <c r="C25" s="93" t="s">
        <v>175</v>
      </c>
      <c r="D25" s="94">
        <f>ROUNDDOWN(SUM(K24:K25),1)</f>
        <v>16.399999999999999</v>
      </c>
      <c r="E25" s="95" t="s">
        <v>169</v>
      </c>
      <c r="F25" s="57"/>
      <c r="G25" s="57"/>
      <c r="H25" s="140"/>
      <c r="I25" s="76" t="s">
        <v>166</v>
      </c>
      <c r="J25" s="79"/>
      <c r="K25" s="142">
        <f>H25*J25</f>
        <v>0</v>
      </c>
      <c r="L25" s="58"/>
    </row>
    <row r="26" spans="2:15" ht="16.2" customHeight="1" x14ac:dyDescent="0.45">
      <c r="B26" s="54"/>
      <c r="C26" s="356"/>
      <c r="D26" s="357"/>
      <c r="E26" s="358"/>
      <c r="F26" s="54"/>
      <c r="G26" s="54"/>
      <c r="H26" s="77"/>
      <c r="I26" s="54"/>
      <c r="J26" s="70"/>
      <c r="K26" s="81" t="s">
        <v>163</v>
      </c>
      <c r="L26" s="54"/>
    </row>
    <row r="27" spans="2:15" ht="16.2" customHeight="1" x14ac:dyDescent="0.45">
      <c r="B27" s="43"/>
      <c r="C27" s="344"/>
      <c r="D27" s="345"/>
      <c r="E27" s="346"/>
      <c r="F27" s="43"/>
      <c r="G27" s="43"/>
      <c r="H27" s="78"/>
      <c r="I27" s="43"/>
      <c r="J27" s="68"/>
      <c r="K27" s="81" t="s">
        <v>163</v>
      </c>
      <c r="L27" s="43"/>
    </row>
    <row r="28" spans="2:15" ht="16.2" customHeight="1" x14ac:dyDescent="0.45">
      <c r="B28" s="43"/>
      <c r="C28" s="344"/>
      <c r="D28" s="345"/>
      <c r="E28" s="346"/>
      <c r="F28" s="43"/>
      <c r="G28" s="43"/>
      <c r="H28" s="78"/>
      <c r="I28" s="43"/>
      <c r="J28" s="68"/>
      <c r="K28" s="81" t="s">
        <v>163</v>
      </c>
      <c r="L28" s="43"/>
    </row>
    <row r="29" spans="2:15" ht="16.2" customHeight="1" x14ac:dyDescent="0.45">
      <c r="B29" s="43"/>
      <c r="C29" s="344"/>
      <c r="D29" s="345"/>
      <c r="E29" s="346"/>
      <c r="F29" s="43"/>
      <c r="G29" s="43"/>
      <c r="H29" s="78"/>
      <c r="I29" s="43"/>
      <c r="J29" s="68"/>
      <c r="K29" s="81" t="s">
        <v>163</v>
      </c>
      <c r="L29" s="43"/>
    </row>
    <row r="30" spans="2:15" ht="16.2" customHeight="1" x14ac:dyDescent="0.45">
      <c r="B30" s="43"/>
      <c r="C30" s="344"/>
      <c r="D30" s="345"/>
      <c r="E30" s="346"/>
      <c r="F30" s="43"/>
      <c r="G30" s="43"/>
      <c r="H30" s="78"/>
      <c r="I30" s="43"/>
      <c r="J30" s="68"/>
      <c r="K30" s="81" t="s">
        <v>163</v>
      </c>
      <c r="L30" s="43"/>
    </row>
    <row r="31" spans="2:15" ht="6" customHeight="1" x14ac:dyDescent="0.45">
      <c r="B31" s="350"/>
      <c r="C31" s="350"/>
      <c r="D31" s="350"/>
      <c r="E31" s="350"/>
      <c r="F31" s="350"/>
      <c r="G31" s="350"/>
      <c r="H31" s="350"/>
      <c r="I31" s="350"/>
      <c r="J31" s="350"/>
      <c r="K31" s="350"/>
      <c r="L31" s="350"/>
    </row>
    <row r="32" spans="2:15" ht="27" customHeight="1" x14ac:dyDescent="0.45">
      <c r="B32" s="331" t="s">
        <v>265</v>
      </c>
      <c r="C32" s="331"/>
      <c r="D32" s="331"/>
      <c r="E32" s="331"/>
      <c r="F32" s="331"/>
      <c r="G32" s="331"/>
      <c r="H32" s="331"/>
      <c r="I32" s="331"/>
      <c r="J32" s="331"/>
      <c r="K32" s="331"/>
      <c r="L32" s="331"/>
    </row>
    <row r="33" spans="2:2" ht="16.95" customHeight="1" x14ac:dyDescent="0.45">
      <c r="B33" s="5" t="s">
        <v>85</v>
      </c>
    </row>
  </sheetData>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69"/>
  <sheetViews>
    <sheetView showGridLines="0" view="pageBreakPreview" zoomScale="60" zoomScaleNormal="100" workbookViewId="0">
      <selection activeCell="F10" sqref="F10"/>
    </sheetView>
  </sheetViews>
  <sheetFormatPr defaultColWidth="8.69921875" defaultRowHeight="13.2" x14ac:dyDescent="0.45"/>
  <cols>
    <col min="1" max="1" width="1" style="5" customWidth="1"/>
    <col min="2" max="2" width="8.69921875" style="5" customWidth="1"/>
    <col min="3" max="3" width="16.59765625" style="5" customWidth="1"/>
    <col min="4" max="4" width="21.69921875" style="7" customWidth="1"/>
    <col min="5" max="5" width="13.69921875" style="5" customWidth="1"/>
    <col min="6" max="7" width="6.69921875" style="5" customWidth="1"/>
    <col min="8" max="8" width="18.59765625" style="5" customWidth="1"/>
    <col min="9" max="9" width="6.5" style="5" customWidth="1"/>
    <col min="10" max="10" width="16" style="8" customWidth="1"/>
    <col min="11" max="11" width="1" style="5" customWidth="1"/>
    <col min="12" max="12" width="3.19921875" style="5" customWidth="1"/>
    <col min="13" max="13" width="8.69921875" style="6"/>
    <col min="14" max="16384" width="8.69921875" style="5"/>
  </cols>
  <sheetData>
    <row r="1" spans="1:14" ht="27" customHeight="1" thickBot="1" x14ac:dyDescent="0.5">
      <c r="A1" s="323" t="s">
        <v>91</v>
      </c>
      <c r="B1" s="324"/>
      <c r="C1" s="347" t="s">
        <v>92</v>
      </c>
      <c r="D1" s="348"/>
      <c r="E1" s="348"/>
      <c r="F1" s="348"/>
      <c r="G1" s="348"/>
      <c r="H1" s="348"/>
      <c r="I1" s="348"/>
      <c r="J1" s="349"/>
      <c r="M1" s="6" t="s">
        <v>34</v>
      </c>
      <c r="N1" s="5" t="s">
        <v>93</v>
      </c>
    </row>
    <row r="2" spans="1:14" ht="16.2" customHeight="1" thickBot="1" x14ac:dyDescent="0.5">
      <c r="A2" s="16"/>
      <c r="B2" s="16"/>
      <c r="C2" s="16"/>
      <c r="D2" s="17"/>
      <c r="E2" s="16"/>
      <c r="F2" s="16"/>
      <c r="G2" s="16"/>
      <c r="H2" s="16"/>
      <c r="I2" s="16"/>
      <c r="J2" s="18"/>
    </row>
    <row r="3" spans="1:14" ht="16.2" customHeight="1" thickBot="1" x14ac:dyDescent="0.5">
      <c r="A3" s="16"/>
      <c r="B3" s="83" t="s">
        <v>94</v>
      </c>
      <c r="C3" s="19"/>
      <c r="D3" s="176">
        <f>MIN(D5,D6)</f>
        <v>12040000</v>
      </c>
      <c r="E3" s="16" t="s">
        <v>95</v>
      </c>
      <c r="J3" s="17"/>
      <c r="M3" s="14" t="s">
        <v>34</v>
      </c>
      <c r="N3" s="15" t="s">
        <v>87</v>
      </c>
    </row>
    <row r="4" spans="1:14" ht="16.2" customHeight="1" thickBot="1" x14ac:dyDescent="0.5">
      <c r="A4" s="16"/>
      <c r="B4" s="19"/>
      <c r="C4" s="19"/>
      <c r="D4" s="177"/>
      <c r="J4" s="17"/>
    </row>
    <row r="5" spans="1:14" ht="16.2" customHeight="1" thickBot="1" x14ac:dyDescent="0.5">
      <c r="A5" s="16"/>
      <c r="B5" s="19"/>
      <c r="C5" s="20" t="s">
        <v>96</v>
      </c>
      <c r="D5" s="178">
        <f>IF(D8="―",0,MIN(120000000,D8*115000))</f>
        <v>13110000</v>
      </c>
      <c r="E5" s="16" t="s">
        <v>271</v>
      </c>
      <c r="F5" s="16"/>
      <c r="G5" s="16"/>
      <c r="J5" s="18"/>
      <c r="M5" s="14" t="s">
        <v>34</v>
      </c>
      <c r="N5" s="15" t="s">
        <v>87</v>
      </c>
    </row>
    <row r="6" spans="1:14" ht="16.2" customHeight="1" thickBot="1" x14ac:dyDescent="0.5">
      <c r="A6" s="16"/>
      <c r="B6" s="16"/>
      <c r="C6" s="20" t="s">
        <v>97</v>
      </c>
      <c r="D6" s="179">
        <f>ROUNDDOWN(H57/2,-3)</f>
        <v>12040000</v>
      </c>
      <c r="E6" s="16" t="s">
        <v>98</v>
      </c>
      <c r="F6" s="16"/>
      <c r="G6" s="16"/>
      <c r="H6" s="16"/>
      <c r="I6" s="16"/>
      <c r="J6" s="18"/>
      <c r="M6" s="14" t="s">
        <v>34</v>
      </c>
      <c r="N6" s="15" t="s">
        <v>87</v>
      </c>
    </row>
    <row r="7" spans="1:14" ht="16.2" customHeight="1" thickBot="1" x14ac:dyDescent="0.5">
      <c r="D7" s="180"/>
    </row>
    <row r="8" spans="1:14" ht="16.2" customHeight="1" thickBot="1" x14ac:dyDescent="0.5">
      <c r="A8" s="16"/>
      <c r="B8" s="364" t="s">
        <v>86</v>
      </c>
      <c r="C8" s="364"/>
      <c r="D8" s="176">
        <f>添付2!G3</f>
        <v>114</v>
      </c>
      <c r="E8" s="16" t="s">
        <v>177</v>
      </c>
      <c r="H8" s="16"/>
      <c r="I8" s="21"/>
      <c r="J8" s="16"/>
      <c r="M8" s="14" t="s">
        <v>34</v>
      </c>
      <c r="N8" s="15" t="s">
        <v>87</v>
      </c>
    </row>
    <row r="9" spans="1:14" ht="16.2" customHeight="1" thickBot="1" x14ac:dyDescent="0.5">
      <c r="A9" s="16"/>
      <c r="B9" s="16"/>
      <c r="C9" s="16"/>
      <c r="D9" s="17"/>
      <c r="E9" s="16"/>
      <c r="F9" s="16"/>
      <c r="G9" s="16"/>
      <c r="H9" s="16"/>
      <c r="I9" s="16"/>
      <c r="J9" s="22" t="s">
        <v>99</v>
      </c>
    </row>
    <row r="10" spans="1:14" ht="16.2" customHeight="1" thickBot="1" x14ac:dyDescent="0.5">
      <c r="B10" s="351" t="s">
        <v>100</v>
      </c>
      <c r="C10" s="352"/>
      <c r="D10" s="10" t="s">
        <v>101</v>
      </c>
      <c r="E10" s="9" t="s">
        <v>102</v>
      </c>
      <c r="F10" s="9" t="s">
        <v>82</v>
      </c>
      <c r="G10" s="23" t="s">
        <v>103</v>
      </c>
      <c r="H10" s="24" t="s">
        <v>104</v>
      </c>
      <c r="I10" s="25" t="s">
        <v>89</v>
      </c>
      <c r="J10" s="10" t="s">
        <v>83</v>
      </c>
    </row>
    <row r="11" spans="1:14" ht="16.2" customHeight="1" x14ac:dyDescent="0.45">
      <c r="B11" s="365" t="s">
        <v>105</v>
      </c>
      <c r="C11" s="368" t="s">
        <v>106</v>
      </c>
      <c r="D11" s="166" t="s">
        <v>307</v>
      </c>
      <c r="E11" s="167">
        <v>200000</v>
      </c>
      <c r="F11" s="167">
        <v>1</v>
      </c>
      <c r="G11" s="168" t="s">
        <v>262</v>
      </c>
      <c r="H11" s="173">
        <f>E11*F11</f>
        <v>200000</v>
      </c>
      <c r="I11" s="172">
        <v>1</v>
      </c>
      <c r="J11" s="114"/>
      <c r="M11" s="14"/>
      <c r="N11" s="15"/>
    </row>
    <row r="12" spans="1:14" ht="16.2" customHeight="1" x14ac:dyDescent="0.45">
      <c r="B12" s="366"/>
      <c r="C12" s="369"/>
      <c r="D12" s="114"/>
      <c r="E12" s="115"/>
      <c r="F12" s="115"/>
      <c r="G12" s="116"/>
      <c r="H12" s="117">
        <f>E12*F12</f>
        <v>0</v>
      </c>
      <c r="I12" s="118"/>
      <c r="J12" s="114"/>
    </row>
    <row r="13" spans="1:14" ht="16.2" customHeight="1" thickBot="1" x14ac:dyDescent="0.5">
      <c r="B13" s="366"/>
      <c r="C13" s="369"/>
      <c r="D13" s="119"/>
      <c r="E13" s="120"/>
      <c r="F13" s="120"/>
      <c r="G13" s="121"/>
      <c r="H13" s="117">
        <f>E13*F13</f>
        <v>0</v>
      </c>
      <c r="I13" s="122"/>
      <c r="J13" s="119"/>
    </row>
    <row r="14" spans="1:14" ht="16.2" customHeight="1" thickBot="1" x14ac:dyDescent="0.5">
      <c r="B14" s="366"/>
      <c r="C14" s="26" t="s">
        <v>107</v>
      </c>
      <c r="D14" s="123"/>
      <c r="E14" s="124"/>
      <c r="F14" s="124"/>
      <c r="G14" s="125"/>
      <c r="H14" s="174">
        <f>SUM(H11:H13)</f>
        <v>200000</v>
      </c>
      <c r="I14" s="126"/>
      <c r="J14" s="127"/>
      <c r="M14" s="14" t="s">
        <v>34</v>
      </c>
      <c r="N14" s="15" t="s">
        <v>87</v>
      </c>
    </row>
    <row r="15" spans="1:14" ht="16.2" customHeight="1" x14ac:dyDescent="0.45">
      <c r="B15" s="366"/>
      <c r="C15" s="369" t="s">
        <v>108</v>
      </c>
      <c r="D15" s="169" t="s">
        <v>142</v>
      </c>
      <c r="E15" s="170">
        <v>30000</v>
      </c>
      <c r="F15" s="170">
        <v>350</v>
      </c>
      <c r="G15" s="168" t="s">
        <v>308</v>
      </c>
      <c r="H15" s="173">
        <f>E15*F15</f>
        <v>10500000</v>
      </c>
      <c r="I15" s="171">
        <v>2</v>
      </c>
      <c r="J15" s="169" t="s">
        <v>288</v>
      </c>
      <c r="M15" s="5"/>
    </row>
    <row r="16" spans="1:14" ht="16.2" customHeight="1" x14ac:dyDescent="0.45">
      <c r="B16" s="366"/>
      <c r="C16" s="369"/>
      <c r="D16" s="166" t="s">
        <v>309</v>
      </c>
      <c r="E16" s="167">
        <v>1200000</v>
      </c>
      <c r="F16" s="167">
        <v>2</v>
      </c>
      <c r="G16" s="168" t="s">
        <v>310</v>
      </c>
      <c r="H16" s="173">
        <f>E16*F16</f>
        <v>2400000</v>
      </c>
      <c r="I16" s="172">
        <v>3</v>
      </c>
      <c r="J16" s="166" t="s">
        <v>290</v>
      </c>
      <c r="M16" s="5"/>
    </row>
    <row r="17" spans="2:13" ht="16.2" customHeight="1" x14ac:dyDescent="0.45">
      <c r="B17" s="366"/>
      <c r="C17" s="369"/>
      <c r="D17" s="166" t="s">
        <v>309</v>
      </c>
      <c r="E17" s="167">
        <v>300000</v>
      </c>
      <c r="F17" s="167">
        <v>1</v>
      </c>
      <c r="G17" s="168" t="s">
        <v>310</v>
      </c>
      <c r="H17" s="173">
        <f>E17*F17</f>
        <v>300000</v>
      </c>
      <c r="I17" s="172">
        <v>4</v>
      </c>
      <c r="J17" s="166" t="s">
        <v>292</v>
      </c>
      <c r="M17" s="5"/>
    </row>
    <row r="18" spans="2:13" ht="16.2" customHeight="1" x14ac:dyDescent="0.45">
      <c r="B18" s="366"/>
      <c r="C18" s="369"/>
      <c r="D18" s="166" t="s">
        <v>293</v>
      </c>
      <c r="E18" s="167">
        <v>1000000</v>
      </c>
      <c r="F18" s="167">
        <v>1</v>
      </c>
      <c r="G18" s="168" t="s">
        <v>310</v>
      </c>
      <c r="H18" s="173">
        <f>E18*F18</f>
        <v>1000000</v>
      </c>
      <c r="I18" s="172">
        <v>5</v>
      </c>
      <c r="J18" s="166" t="s">
        <v>295</v>
      </c>
      <c r="M18" s="5"/>
    </row>
    <row r="19" spans="2:13" ht="16.2" customHeight="1" x14ac:dyDescent="0.45">
      <c r="B19" s="366"/>
      <c r="C19" s="369"/>
      <c r="D19" s="166" t="s">
        <v>297</v>
      </c>
      <c r="E19" s="167">
        <v>200000</v>
      </c>
      <c r="F19" s="167">
        <v>1</v>
      </c>
      <c r="G19" s="168" t="s">
        <v>310</v>
      </c>
      <c r="H19" s="173">
        <f t="shared" ref="H19:H33" si="0">E19*F19</f>
        <v>200000</v>
      </c>
      <c r="I19" s="172">
        <v>6</v>
      </c>
      <c r="J19" s="166" t="s">
        <v>299</v>
      </c>
      <c r="M19" s="5"/>
    </row>
    <row r="20" spans="2:13" ht="16.2" customHeight="1" x14ac:dyDescent="0.45">
      <c r="B20" s="366"/>
      <c r="C20" s="369"/>
      <c r="D20" s="166" t="s">
        <v>300</v>
      </c>
      <c r="E20" s="167">
        <v>20000</v>
      </c>
      <c r="F20" s="167">
        <v>114</v>
      </c>
      <c r="G20" s="168" t="s">
        <v>161</v>
      </c>
      <c r="H20" s="173">
        <f t="shared" si="0"/>
        <v>2280000</v>
      </c>
      <c r="I20" s="172">
        <v>7</v>
      </c>
      <c r="J20" s="166" t="s">
        <v>302</v>
      </c>
      <c r="M20" s="5"/>
    </row>
    <row r="21" spans="2:13" ht="16.2" customHeight="1" x14ac:dyDescent="0.45">
      <c r="B21" s="366"/>
      <c r="C21" s="369"/>
      <c r="D21" s="114"/>
      <c r="E21" s="115"/>
      <c r="F21" s="115"/>
      <c r="G21" s="116"/>
      <c r="H21" s="117">
        <f t="shared" si="0"/>
        <v>0</v>
      </c>
      <c r="I21" s="118"/>
      <c r="J21" s="114"/>
      <c r="M21" s="5"/>
    </row>
    <row r="22" spans="2:13" ht="16.2" customHeight="1" x14ac:dyDescent="0.45">
      <c r="B22" s="366"/>
      <c r="C22" s="369"/>
      <c r="D22" s="114"/>
      <c r="E22" s="115"/>
      <c r="F22" s="115"/>
      <c r="G22" s="116"/>
      <c r="H22" s="117">
        <f t="shared" si="0"/>
        <v>0</v>
      </c>
      <c r="I22" s="118"/>
      <c r="J22" s="114"/>
      <c r="M22" s="5"/>
    </row>
    <row r="23" spans="2:13" ht="16.2" customHeight="1" x14ac:dyDescent="0.45">
      <c r="B23" s="366"/>
      <c r="C23" s="369"/>
      <c r="D23" s="114"/>
      <c r="E23" s="115"/>
      <c r="F23" s="115"/>
      <c r="G23" s="116"/>
      <c r="H23" s="117">
        <f t="shared" si="0"/>
        <v>0</v>
      </c>
      <c r="I23" s="118"/>
      <c r="J23" s="114"/>
      <c r="M23" s="5"/>
    </row>
    <row r="24" spans="2:13" ht="16.2" customHeight="1" x14ac:dyDescent="0.45">
      <c r="B24" s="366"/>
      <c r="C24" s="369"/>
      <c r="D24" s="114"/>
      <c r="E24" s="115"/>
      <c r="F24" s="115"/>
      <c r="G24" s="116"/>
      <c r="H24" s="117">
        <f t="shared" si="0"/>
        <v>0</v>
      </c>
      <c r="I24" s="118"/>
      <c r="J24" s="114"/>
      <c r="M24" s="5"/>
    </row>
    <row r="25" spans="2:13" ht="16.2" customHeight="1" x14ac:dyDescent="0.45">
      <c r="B25" s="366"/>
      <c r="C25" s="369"/>
      <c r="D25" s="114"/>
      <c r="E25" s="115"/>
      <c r="F25" s="115"/>
      <c r="G25" s="116"/>
      <c r="H25" s="117">
        <f t="shared" si="0"/>
        <v>0</v>
      </c>
      <c r="I25" s="118"/>
      <c r="J25" s="114"/>
      <c r="M25" s="5"/>
    </row>
    <row r="26" spans="2:13" ht="16.2" customHeight="1" x14ac:dyDescent="0.45">
      <c r="B26" s="366"/>
      <c r="C26" s="369"/>
      <c r="D26" s="114"/>
      <c r="E26" s="115"/>
      <c r="F26" s="115"/>
      <c r="G26" s="116"/>
      <c r="H26" s="117">
        <f t="shared" si="0"/>
        <v>0</v>
      </c>
      <c r="I26" s="118"/>
      <c r="J26" s="114"/>
      <c r="M26" s="5"/>
    </row>
    <row r="27" spans="2:13" ht="16.2" customHeight="1" x14ac:dyDescent="0.45">
      <c r="B27" s="366"/>
      <c r="C27" s="369"/>
      <c r="D27" s="114"/>
      <c r="E27" s="115"/>
      <c r="F27" s="115"/>
      <c r="G27" s="116"/>
      <c r="H27" s="117">
        <f t="shared" si="0"/>
        <v>0</v>
      </c>
      <c r="I27" s="118"/>
      <c r="J27" s="114"/>
      <c r="M27" s="5"/>
    </row>
    <row r="28" spans="2:13" ht="16.2" customHeight="1" x14ac:dyDescent="0.45">
      <c r="B28" s="366"/>
      <c r="C28" s="369"/>
      <c r="D28" s="114"/>
      <c r="E28" s="115"/>
      <c r="F28" s="115"/>
      <c r="G28" s="116"/>
      <c r="H28" s="117">
        <f t="shared" si="0"/>
        <v>0</v>
      </c>
      <c r="I28" s="118"/>
      <c r="J28" s="114"/>
      <c r="M28" s="5"/>
    </row>
    <row r="29" spans="2:13" ht="16.2" customHeight="1" x14ac:dyDescent="0.45">
      <c r="B29" s="366"/>
      <c r="C29" s="369"/>
      <c r="D29" s="114"/>
      <c r="E29" s="115"/>
      <c r="F29" s="115"/>
      <c r="G29" s="116"/>
      <c r="H29" s="117">
        <f t="shared" si="0"/>
        <v>0</v>
      </c>
      <c r="I29" s="118"/>
      <c r="J29" s="114"/>
      <c r="M29" s="5"/>
    </row>
    <row r="30" spans="2:13" ht="16.2" customHeight="1" x14ac:dyDescent="0.45">
      <c r="B30" s="366"/>
      <c r="C30" s="369"/>
      <c r="D30" s="114"/>
      <c r="E30" s="115"/>
      <c r="F30" s="115"/>
      <c r="G30" s="116"/>
      <c r="H30" s="117">
        <f t="shared" si="0"/>
        <v>0</v>
      </c>
      <c r="I30" s="118"/>
      <c r="J30" s="114"/>
      <c r="M30" s="5"/>
    </row>
    <row r="31" spans="2:13" ht="16.2" customHeight="1" x14ac:dyDescent="0.45">
      <c r="B31" s="366"/>
      <c r="C31" s="369"/>
      <c r="D31" s="114"/>
      <c r="E31" s="115"/>
      <c r="F31" s="115"/>
      <c r="G31" s="116"/>
      <c r="H31" s="117">
        <f t="shared" si="0"/>
        <v>0</v>
      </c>
      <c r="I31" s="118"/>
      <c r="J31" s="114"/>
    </row>
    <row r="32" spans="2:13" ht="16.2" customHeight="1" x14ac:dyDescent="0.45">
      <c r="B32" s="366"/>
      <c r="C32" s="369"/>
      <c r="D32" s="114"/>
      <c r="E32" s="115"/>
      <c r="F32" s="115"/>
      <c r="G32" s="116"/>
      <c r="H32" s="117">
        <f t="shared" si="0"/>
        <v>0</v>
      </c>
      <c r="I32" s="118"/>
      <c r="J32" s="114"/>
    </row>
    <row r="33" spans="2:14" ht="16.2" customHeight="1" x14ac:dyDescent="0.45">
      <c r="B33" s="366"/>
      <c r="C33" s="369"/>
      <c r="D33" s="114"/>
      <c r="E33" s="115"/>
      <c r="F33" s="115"/>
      <c r="G33" s="116"/>
      <c r="H33" s="117">
        <f t="shared" si="0"/>
        <v>0</v>
      </c>
      <c r="I33" s="118"/>
      <c r="J33" s="114"/>
    </row>
    <row r="34" spans="2:14" ht="16.2" customHeight="1" thickBot="1" x14ac:dyDescent="0.5">
      <c r="B34" s="366"/>
      <c r="C34" s="369"/>
      <c r="D34" s="119"/>
      <c r="E34" s="120"/>
      <c r="F34" s="120"/>
      <c r="G34" s="121"/>
      <c r="H34" s="117">
        <f>E34*F34</f>
        <v>0</v>
      </c>
      <c r="I34" s="122"/>
      <c r="J34" s="119"/>
    </row>
    <row r="35" spans="2:14" ht="16.2" customHeight="1" thickBot="1" x14ac:dyDescent="0.5">
      <c r="B35" s="366"/>
      <c r="C35" s="26" t="s">
        <v>109</v>
      </c>
      <c r="D35" s="123"/>
      <c r="E35" s="124"/>
      <c r="F35" s="124"/>
      <c r="G35" s="125"/>
      <c r="H35" s="174">
        <f>SUM(H15:H34)</f>
        <v>16680000</v>
      </c>
      <c r="I35" s="126"/>
      <c r="J35" s="127"/>
      <c r="M35" s="14" t="s">
        <v>34</v>
      </c>
      <c r="N35" s="15" t="s">
        <v>87</v>
      </c>
    </row>
    <row r="36" spans="2:14" ht="16.2" customHeight="1" x14ac:dyDescent="0.45">
      <c r="B36" s="366"/>
      <c r="C36" s="369" t="s">
        <v>110</v>
      </c>
      <c r="D36" s="166" t="s">
        <v>311</v>
      </c>
      <c r="E36" s="167">
        <v>2500000</v>
      </c>
      <c r="F36" s="167">
        <v>1</v>
      </c>
      <c r="G36" s="168" t="s">
        <v>262</v>
      </c>
      <c r="H36" s="173">
        <f t="shared" ref="H36:H55" si="1">E36*F36</f>
        <v>2500000</v>
      </c>
      <c r="I36" s="171">
        <v>8</v>
      </c>
      <c r="J36" s="128"/>
    </row>
    <row r="37" spans="2:14" ht="16.2" customHeight="1" x14ac:dyDescent="0.45">
      <c r="B37" s="366"/>
      <c r="C37" s="369"/>
      <c r="D37" s="166" t="s">
        <v>312</v>
      </c>
      <c r="E37" s="167">
        <v>2500000</v>
      </c>
      <c r="F37" s="167">
        <v>1</v>
      </c>
      <c r="G37" s="168" t="s">
        <v>262</v>
      </c>
      <c r="H37" s="173">
        <f t="shared" si="1"/>
        <v>2500000</v>
      </c>
      <c r="I37" s="172">
        <v>9</v>
      </c>
      <c r="J37" s="114"/>
    </row>
    <row r="38" spans="2:14" ht="16.2" customHeight="1" x14ac:dyDescent="0.45">
      <c r="B38" s="366"/>
      <c r="C38" s="369"/>
      <c r="D38" s="166" t="s">
        <v>313</v>
      </c>
      <c r="E38" s="167">
        <v>300000</v>
      </c>
      <c r="F38" s="167">
        <v>1</v>
      </c>
      <c r="G38" s="168" t="s">
        <v>262</v>
      </c>
      <c r="H38" s="173">
        <f t="shared" si="1"/>
        <v>300000</v>
      </c>
      <c r="I38" s="172">
        <v>10</v>
      </c>
      <c r="J38" s="114"/>
    </row>
    <row r="39" spans="2:14" ht="16.2" customHeight="1" x14ac:dyDescent="0.45">
      <c r="B39" s="366"/>
      <c r="C39" s="369"/>
      <c r="D39" s="166" t="s">
        <v>314</v>
      </c>
      <c r="E39" s="167">
        <v>300000</v>
      </c>
      <c r="F39" s="167">
        <v>1</v>
      </c>
      <c r="G39" s="168" t="s">
        <v>262</v>
      </c>
      <c r="H39" s="173">
        <f t="shared" si="1"/>
        <v>300000</v>
      </c>
      <c r="I39" s="172">
        <v>11</v>
      </c>
      <c r="J39" s="114"/>
    </row>
    <row r="40" spans="2:14" ht="16.2" customHeight="1" x14ac:dyDescent="0.45">
      <c r="B40" s="366"/>
      <c r="C40" s="369"/>
      <c r="D40" s="166" t="s">
        <v>315</v>
      </c>
      <c r="E40" s="167">
        <v>300000</v>
      </c>
      <c r="F40" s="167">
        <v>1</v>
      </c>
      <c r="G40" s="168" t="s">
        <v>262</v>
      </c>
      <c r="H40" s="173">
        <f t="shared" si="1"/>
        <v>300000</v>
      </c>
      <c r="I40" s="172">
        <v>12</v>
      </c>
      <c r="J40" s="114"/>
    </row>
    <row r="41" spans="2:14" ht="16.2" customHeight="1" x14ac:dyDescent="0.45">
      <c r="B41" s="366"/>
      <c r="C41" s="369"/>
      <c r="D41" s="166" t="s">
        <v>316</v>
      </c>
      <c r="E41" s="167">
        <v>500000</v>
      </c>
      <c r="F41" s="167">
        <v>1</v>
      </c>
      <c r="G41" s="168" t="s">
        <v>262</v>
      </c>
      <c r="H41" s="173">
        <f t="shared" si="1"/>
        <v>500000</v>
      </c>
      <c r="I41" s="172">
        <v>13</v>
      </c>
      <c r="J41" s="114"/>
    </row>
    <row r="42" spans="2:14" ht="16.2" customHeight="1" x14ac:dyDescent="0.45">
      <c r="B42" s="366"/>
      <c r="C42" s="369"/>
      <c r="D42" s="166" t="s">
        <v>317</v>
      </c>
      <c r="E42" s="167">
        <v>500000</v>
      </c>
      <c r="F42" s="167">
        <v>1</v>
      </c>
      <c r="G42" s="168" t="s">
        <v>262</v>
      </c>
      <c r="H42" s="173">
        <f t="shared" si="1"/>
        <v>500000</v>
      </c>
      <c r="I42" s="172">
        <v>14</v>
      </c>
      <c r="J42" s="114"/>
    </row>
    <row r="43" spans="2:14" ht="16.2" customHeight="1" x14ac:dyDescent="0.45">
      <c r="B43" s="366"/>
      <c r="C43" s="369"/>
      <c r="D43" s="166" t="s">
        <v>318</v>
      </c>
      <c r="E43" s="167">
        <v>300000</v>
      </c>
      <c r="F43" s="167">
        <v>1</v>
      </c>
      <c r="G43" s="168" t="s">
        <v>262</v>
      </c>
      <c r="H43" s="173">
        <f t="shared" si="1"/>
        <v>300000</v>
      </c>
      <c r="I43" s="172">
        <v>15</v>
      </c>
      <c r="J43" s="114"/>
    </row>
    <row r="44" spans="2:14" ht="16.2" customHeight="1" x14ac:dyDescent="0.45">
      <c r="B44" s="366"/>
      <c r="C44" s="369"/>
      <c r="D44" s="114"/>
      <c r="E44" s="115"/>
      <c r="F44" s="115"/>
      <c r="G44" s="116"/>
      <c r="H44" s="117">
        <f t="shared" si="1"/>
        <v>0</v>
      </c>
      <c r="I44" s="118"/>
      <c r="J44" s="114"/>
    </row>
    <row r="45" spans="2:14" ht="16.2" customHeight="1" x14ac:dyDescent="0.45">
      <c r="B45" s="366"/>
      <c r="C45" s="369"/>
      <c r="D45" s="114"/>
      <c r="E45" s="115"/>
      <c r="F45" s="115"/>
      <c r="G45" s="116"/>
      <c r="H45" s="117">
        <f t="shared" si="1"/>
        <v>0</v>
      </c>
      <c r="I45" s="118"/>
      <c r="J45" s="114"/>
    </row>
    <row r="46" spans="2:14" ht="16.2" customHeight="1" x14ac:dyDescent="0.45">
      <c r="B46" s="366"/>
      <c r="C46" s="369"/>
      <c r="D46" s="114"/>
      <c r="E46" s="115"/>
      <c r="F46" s="115"/>
      <c r="G46" s="116"/>
      <c r="H46" s="117">
        <f t="shared" si="1"/>
        <v>0</v>
      </c>
      <c r="I46" s="118"/>
      <c r="J46" s="114"/>
    </row>
    <row r="47" spans="2:14" ht="16.2" customHeight="1" x14ac:dyDescent="0.45">
      <c r="B47" s="366"/>
      <c r="C47" s="369"/>
      <c r="D47" s="114"/>
      <c r="E47" s="115"/>
      <c r="F47" s="115"/>
      <c r="G47" s="116"/>
      <c r="H47" s="117">
        <f t="shared" si="1"/>
        <v>0</v>
      </c>
      <c r="I47" s="118"/>
      <c r="J47" s="114"/>
    </row>
    <row r="48" spans="2:14" ht="16.2" customHeight="1" x14ac:dyDescent="0.45">
      <c r="B48" s="366"/>
      <c r="C48" s="369"/>
      <c r="D48" s="114"/>
      <c r="E48" s="115"/>
      <c r="F48" s="115"/>
      <c r="G48" s="116"/>
      <c r="H48" s="117">
        <f t="shared" si="1"/>
        <v>0</v>
      </c>
      <c r="I48" s="118"/>
      <c r="J48" s="114"/>
    </row>
    <row r="49" spans="2:19" ht="16.2" customHeight="1" x14ac:dyDescent="0.45">
      <c r="B49" s="366"/>
      <c r="C49" s="369"/>
      <c r="D49" s="114"/>
      <c r="E49" s="115"/>
      <c r="F49" s="115"/>
      <c r="G49" s="116"/>
      <c r="H49" s="117">
        <f t="shared" si="1"/>
        <v>0</v>
      </c>
      <c r="I49" s="118"/>
      <c r="J49" s="114"/>
      <c r="M49" s="6" t="s">
        <v>34</v>
      </c>
      <c r="N49" s="5" t="s">
        <v>264</v>
      </c>
    </row>
    <row r="50" spans="2:19" ht="16.2" customHeight="1" x14ac:dyDescent="0.45">
      <c r="B50" s="366"/>
      <c r="C50" s="369"/>
      <c r="D50" s="114"/>
      <c r="E50" s="115"/>
      <c r="F50" s="115"/>
      <c r="G50" s="116"/>
      <c r="H50" s="117">
        <f t="shared" si="1"/>
        <v>0</v>
      </c>
      <c r="I50" s="118"/>
      <c r="J50" s="114"/>
      <c r="M50" s="139"/>
      <c r="N50" s="5" t="s">
        <v>263</v>
      </c>
      <c r="P50" s="138"/>
      <c r="Q50" s="138"/>
      <c r="R50" s="138"/>
    </row>
    <row r="51" spans="2:19" ht="16.2" customHeight="1" x14ac:dyDescent="0.45">
      <c r="B51" s="366"/>
      <c r="C51" s="369"/>
      <c r="D51" s="114"/>
      <c r="E51" s="115"/>
      <c r="F51" s="115"/>
      <c r="G51" s="116"/>
      <c r="H51" s="117">
        <f t="shared" si="1"/>
        <v>0</v>
      </c>
      <c r="I51" s="118"/>
      <c r="J51" s="114"/>
      <c r="N51" s="5" t="s">
        <v>257</v>
      </c>
      <c r="P51" s="138"/>
      <c r="Q51" s="138"/>
      <c r="R51" s="138"/>
    </row>
    <row r="52" spans="2:19" ht="16.2" customHeight="1" x14ac:dyDescent="0.45">
      <c r="B52" s="366"/>
      <c r="C52" s="369"/>
      <c r="D52" s="114"/>
      <c r="E52" s="115"/>
      <c r="F52" s="115"/>
      <c r="G52" s="116"/>
      <c r="H52" s="117">
        <f t="shared" si="1"/>
        <v>0</v>
      </c>
      <c r="I52" s="118"/>
      <c r="J52" s="114"/>
      <c r="N52" s="5" t="s">
        <v>260</v>
      </c>
      <c r="P52" s="138"/>
      <c r="Q52" s="138"/>
      <c r="R52" s="138"/>
    </row>
    <row r="53" spans="2:19" ht="16.2" customHeight="1" x14ac:dyDescent="0.45">
      <c r="B53" s="366"/>
      <c r="C53" s="369"/>
      <c r="D53" s="114"/>
      <c r="E53" s="115"/>
      <c r="F53" s="115"/>
      <c r="G53" s="116"/>
      <c r="H53" s="117">
        <f t="shared" si="1"/>
        <v>0</v>
      </c>
      <c r="I53" s="118"/>
      <c r="J53" s="114"/>
      <c r="N53" s="359" t="s">
        <v>101</v>
      </c>
      <c r="O53" s="359"/>
      <c r="P53" s="9" t="s">
        <v>102</v>
      </c>
      <c r="Q53" s="9" t="s">
        <v>82</v>
      </c>
      <c r="R53" s="9" t="s">
        <v>261</v>
      </c>
      <c r="S53" s="9" t="s">
        <v>104</v>
      </c>
    </row>
    <row r="54" spans="2:19" ht="16.2" customHeight="1" x14ac:dyDescent="0.45">
      <c r="B54" s="366"/>
      <c r="C54" s="369"/>
      <c r="D54" s="114"/>
      <c r="E54" s="115"/>
      <c r="F54" s="115"/>
      <c r="G54" s="116"/>
      <c r="H54" s="117">
        <f t="shared" si="1"/>
        <v>0</v>
      </c>
      <c r="I54" s="118"/>
      <c r="J54" s="114"/>
      <c r="N54" s="9" t="s">
        <v>258</v>
      </c>
      <c r="O54" s="9"/>
      <c r="P54" s="9">
        <v>-500</v>
      </c>
      <c r="Q54" s="9">
        <v>1</v>
      </c>
      <c r="R54" s="9" t="s">
        <v>262</v>
      </c>
      <c r="S54" s="9">
        <f>+P54*Q54</f>
        <v>-500</v>
      </c>
    </row>
    <row r="55" spans="2:19" ht="16.2" customHeight="1" thickBot="1" x14ac:dyDescent="0.5">
      <c r="B55" s="366"/>
      <c r="C55" s="369"/>
      <c r="D55" s="119"/>
      <c r="E55" s="120"/>
      <c r="F55" s="120"/>
      <c r="G55" s="121"/>
      <c r="H55" s="117">
        <f t="shared" si="1"/>
        <v>0</v>
      </c>
      <c r="I55" s="122"/>
      <c r="J55" s="119"/>
    </row>
    <row r="56" spans="2:19" ht="16.2" customHeight="1" thickBot="1" x14ac:dyDescent="0.5">
      <c r="B56" s="366"/>
      <c r="C56" s="26" t="s">
        <v>111</v>
      </c>
      <c r="D56" s="27"/>
      <c r="E56" s="28"/>
      <c r="F56" s="28"/>
      <c r="G56" s="29"/>
      <c r="H56" s="174">
        <f>SUM(H36:H55)</f>
        <v>7200000</v>
      </c>
      <c r="I56" s="30"/>
      <c r="J56" s="31"/>
      <c r="M56" s="14" t="s">
        <v>34</v>
      </c>
      <c r="N56" s="15" t="s">
        <v>87</v>
      </c>
    </row>
    <row r="57" spans="2:19" ht="16.2" customHeight="1" thickBot="1" x14ac:dyDescent="0.5">
      <c r="B57" s="367"/>
      <c r="C57" s="26" t="s">
        <v>112</v>
      </c>
      <c r="D57" s="27"/>
      <c r="E57" s="28"/>
      <c r="F57" s="28"/>
      <c r="G57" s="29"/>
      <c r="H57" s="174">
        <f>SUM(H14,H35,H56)</f>
        <v>24080000</v>
      </c>
      <c r="I57" s="30"/>
      <c r="J57" s="31"/>
      <c r="M57" s="14" t="s">
        <v>34</v>
      </c>
      <c r="N57" s="15" t="s">
        <v>87</v>
      </c>
    </row>
    <row r="58" spans="2:19" ht="16.2" customHeight="1" thickBot="1" x14ac:dyDescent="0.5">
      <c r="B58" s="360" t="s">
        <v>113</v>
      </c>
      <c r="C58" s="361"/>
      <c r="D58" s="32"/>
      <c r="E58" s="33"/>
      <c r="F58" s="33"/>
      <c r="G58" s="34"/>
      <c r="H58" s="175">
        <f>H57*0.1</f>
        <v>2408000</v>
      </c>
      <c r="I58" s="35"/>
      <c r="J58" s="36"/>
      <c r="M58" s="14" t="s">
        <v>34</v>
      </c>
      <c r="N58" s="15" t="s">
        <v>87</v>
      </c>
    </row>
    <row r="59" spans="2:19" ht="16.2" customHeight="1" thickBot="1" x14ac:dyDescent="0.5">
      <c r="B59" s="362" t="s">
        <v>114</v>
      </c>
      <c r="C59" s="363"/>
      <c r="D59" s="27"/>
      <c r="E59" s="37"/>
      <c r="F59" s="37"/>
      <c r="G59" s="38"/>
      <c r="H59" s="174">
        <f>H57+H58</f>
        <v>26488000</v>
      </c>
      <c r="I59" s="39"/>
      <c r="J59" s="40"/>
      <c r="M59" s="14" t="s">
        <v>34</v>
      </c>
      <c r="N59" s="15" t="s">
        <v>115</v>
      </c>
    </row>
    <row r="60" spans="2:19" ht="16.2" customHeight="1" x14ac:dyDescent="0.45"/>
    <row r="61" spans="2:19" ht="16.2" customHeight="1" x14ac:dyDescent="0.45">
      <c r="B61" s="5" t="s">
        <v>116</v>
      </c>
    </row>
    <row r="62" spans="2:19" ht="16.2" customHeight="1" x14ac:dyDescent="0.45">
      <c r="B62" s="5" t="s">
        <v>117</v>
      </c>
    </row>
    <row r="63" spans="2:19" ht="16.2" customHeight="1" x14ac:dyDescent="0.45">
      <c r="B63" s="5" t="s">
        <v>118</v>
      </c>
    </row>
    <row r="64" spans="2:19" ht="16.2" customHeight="1" x14ac:dyDescent="0.45">
      <c r="B64" s="5" t="s">
        <v>119</v>
      </c>
    </row>
    <row r="65" ht="16.2" customHeight="1" x14ac:dyDescent="0.45"/>
    <row r="66" ht="16.2" customHeight="1" x14ac:dyDescent="0.45"/>
    <row r="67" ht="16.2" customHeight="1" x14ac:dyDescent="0.45"/>
    <row r="68" ht="16.2" customHeight="1" x14ac:dyDescent="0.45"/>
    <row r="69" ht="16.2" customHeight="1" x14ac:dyDescent="0.45"/>
  </sheetData>
  <mergeCells count="11">
    <mergeCell ref="N53:O53"/>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69"/>
  <sheetViews>
    <sheetView showGridLines="0" view="pageBreakPreview" topLeftCell="A31" zoomScale="60" zoomScaleNormal="100" workbookViewId="0">
      <selection activeCell="G10" sqref="G10"/>
    </sheetView>
  </sheetViews>
  <sheetFormatPr defaultColWidth="8.69921875" defaultRowHeight="13.2" x14ac:dyDescent="0.45"/>
  <cols>
    <col min="1" max="1" width="1" style="5" customWidth="1"/>
    <col min="2" max="2" width="8.69921875" style="5" customWidth="1"/>
    <col min="3" max="3" width="16.59765625" style="5" customWidth="1"/>
    <col min="4" max="4" width="21.69921875" style="7" customWidth="1"/>
    <col min="5" max="5" width="13.69921875" style="5" customWidth="1"/>
    <col min="6" max="7" width="6.69921875" style="5" customWidth="1"/>
    <col min="8" max="8" width="18.59765625" style="5" customWidth="1"/>
    <col min="9" max="9" width="6.5" style="5" customWidth="1"/>
    <col min="10" max="10" width="16" style="8" customWidth="1"/>
    <col min="11" max="11" width="1" style="5" customWidth="1"/>
    <col min="12" max="12" width="3.19921875" style="5" customWidth="1"/>
    <col min="13" max="13" width="8.69921875" style="6"/>
    <col min="14" max="16384" width="8.69921875" style="5"/>
  </cols>
  <sheetData>
    <row r="1" spans="1:14" ht="27" customHeight="1" thickBot="1" x14ac:dyDescent="0.5">
      <c r="A1" s="323" t="s">
        <v>91</v>
      </c>
      <c r="B1" s="324"/>
      <c r="C1" s="347" t="s">
        <v>120</v>
      </c>
      <c r="D1" s="348"/>
      <c r="E1" s="348"/>
      <c r="F1" s="348"/>
      <c r="G1" s="348"/>
      <c r="H1" s="348"/>
      <c r="I1" s="348"/>
      <c r="J1" s="349"/>
      <c r="M1" s="14" t="s">
        <v>34</v>
      </c>
      <c r="N1" s="15" t="s">
        <v>121</v>
      </c>
    </row>
    <row r="2" spans="1:14" ht="16.2" customHeight="1" thickBot="1" x14ac:dyDescent="0.5">
      <c r="A2" s="16"/>
      <c r="B2" s="16"/>
      <c r="C2" s="16"/>
      <c r="D2" s="17"/>
      <c r="E2" s="16"/>
      <c r="F2" s="16"/>
      <c r="G2" s="16"/>
      <c r="H2" s="16"/>
      <c r="I2" s="16"/>
      <c r="J2" s="18"/>
    </row>
    <row r="3" spans="1:14" ht="16.2" customHeight="1" thickBot="1" x14ac:dyDescent="0.5">
      <c r="A3" s="16"/>
      <c r="B3" s="83" t="s">
        <v>94</v>
      </c>
      <c r="C3" s="19"/>
      <c r="D3" s="181">
        <f>MIN(D5,D6)</f>
        <v>1230000</v>
      </c>
      <c r="E3" s="16" t="s">
        <v>95</v>
      </c>
      <c r="J3" s="17"/>
      <c r="M3" s="14" t="s">
        <v>34</v>
      </c>
      <c r="N3" s="15" t="s">
        <v>87</v>
      </c>
    </row>
    <row r="4" spans="1:14" ht="16.2" customHeight="1" thickBot="1" x14ac:dyDescent="0.5">
      <c r="A4" s="16"/>
      <c r="B4" s="16"/>
      <c r="C4" s="372"/>
      <c r="D4" s="372"/>
      <c r="E4" s="372"/>
      <c r="J4" s="17"/>
    </row>
    <row r="5" spans="1:14" ht="16.2" customHeight="1" thickBot="1" x14ac:dyDescent="0.5">
      <c r="A5" s="16"/>
      <c r="B5" s="19"/>
      <c r="C5" s="20" t="s">
        <v>96</v>
      </c>
      <c r="D5" s="182">
        <f>MIN(120000000/115000*75000,D8*75000)</f>
        <v>1230000</v>
      </c>
      <c r="E5" s="16" t="s">
        <v>272</v>
      </c>
      <c r="F5" s="16"/>
      <c r="G5" s="16"/>
      <c r="J5" s="18"/>
      <c r="M5" s="14" t="s">
        <v>34</v>
      </c>
      <c r="N5" s="15" t="s">
        <v>87</v>
      </c>
    </row>
    <row r="6" spans="1:14" ht="16.2" customHeight="1" thickBot="1" x14ac:dyDescent="0.5">
      <c r="A6" s="16"/>
      <c r="B6" s="16"/>
      <c r="C6" s="20" t="s">
        <v>97</v>
      </c>
      <c r="D6" s="183">
        <f>ROUNDDOWN(H57/2,-3)</f>
        <v>2100000</v>
      </c>
      <c r="E6" s="16" t="s">
        <v>98</v>
      </c>
      <c r="F6" s="16"/>
      <c r="G6" s="16"/>
      <c r="H6" s="16"/>
      <c r="I6" s="16"/>
      <c r="J6" s="18"/>
      <c r="M6" s="14" t="s">
        <v>34</v>
      </c>
      <c r="N6" s="15" t="s">
        <v>87</v>
      </c>
    </row>
    <row r="7" spans="1:14" ht="16.2" customHeight="1" thickBot="1" x14ac:dyDescent="0.5"/>
    <row r="8" spans="1:14" ht="16.2" customHeight="1" thickBot="1" x14ac:dyDescent="0.5">
      <c r="A8" s="16"/>
      <c r="B8" s="364" t="s">
        <v>88</v>
      </c>
      <c r="C8" s="364"/>
      <c r="D8" s="184">
        <f>MIN(添付2!G21,添付2!K21)</f>
        <v>16.399999999999999</v>
      </c>
      <c r="E8" s="16" t="s">
        <v>178</v>
      </c>
      <c r="F8" s="16"/>
      <c r="G8" s="16"/>
      <c r="H8" s="16"/>
      <c r="I8" s="41"/>
      <c r="J8" s="16"/>
      <c r="M8" s="14" t="s">
        <v>34</v>
      </c>
      <c r="N8" s="15" t="s">
        <v>87</v>
      </c>
    </row>
    <row r="9" spans="1:14" ht="16.2" customHeight="1" thickBot="1" x14ac:dyDescent="0.5">
      <c r="A9" s="16"/>
      <c r="B9" s="16"/>
      <c r="C9" s="16"/>
      <c r="D9" s="17"/>
      <c r="E9" s="16"/>
      <c r="F9" s="16"/>
      <c r="G9" s="16"/>
      <c r="H9" s="16"/>
      <c r="I9" s="16"/>
      <c r="J9" s="22" t="s">
        <v>99</v>
      </c>
    </row>
    <row r="10" spans="1:14" ht="16.2" customHeight="1" thickBot="1" x14ac:dyDescent="0.5">
      <c r="B10" s="351" t="s">
        <v>100</v>
      </c>
      <c r="C10" s="352"/>
      <c r="D10" s="10" t="s">
        <v>101</v>
      </c>
      <c r="E10" s="9" t="s">
        <v>102</v>
      </c>
      <c r="F10" s="9" t="s">
        <v>82</v>
      </c>
      <c r="G10" s="23" t="s">
        <v>103</v>
      </c>
      <c r="H10" s="24" t="s">
        <v>104</v>
      </c>
      <c r="I10" s="25" t="s">
        <v>89</v>
      </c>
      <c r="J10" s="10" t="s">
        <v>83</v>
      </c>
    </row>
    <row r="11" spans="1:14" ht="16.2" customHeight="1" x14ac:dyDescent="0.45">
      <c r="B11" s="365" t="s">
        <v>105</v>
      </c>
      <c r="C11" s="373" t="s">
        <v>106</v>
      </c>
      <c r="D11" s="166" t="s">
        <v>319</v>
      </c>
      <c r="E11" s="167">
        <v>200000</v>
      </c>
      <c r="F11" s="167">
        <v>1</v>
      </c>
      <c r="G11" s="168" t="s">
        <v>262</v>
      </c>
      <c r="H11" s="173">
        <f>E11*F11</f>
        <v>200000</v>
      </c>
      <c r="I11" s="172">
        <v>16</v>
      </c>
      <c r="J11" s="114"/>
    </row>
    <row r="12" spans="1:14" ht="16.2" customHeight="1" x14ac:dyDescent="0.45">
      <c r="B12" s="366"/>
      <c r="C12" s="374"/>
      <c r="D12" s="114"/>
      <c r="E12" s="115"/>
      <c r="F12" s="115"/>
      <c r="G12" s="116"/>
      <c r="H12" s="117">
        <f>E12*F12</f>
        <v>0</v>
      </c>
      <c r="I12" s="118"/>
      <c r="J12" s="114"/>
    </row>
    <row r="13" spans="1:14" ht="16.2" customHeight="1" thickBot="1" x14ac:dyDescent="0.5">
      <c r="B13" s="366"/>
      <c r="C13" s="375"/>
      <c r="D13" s="119"/>
      <c r="E13" s="120"/>
      <c r="F13" s="120"/>
      <c r="G13" s="121"/>
      <c r="H13" s="117">
        <f>E13*F13</f>
        <v>0</v>
      </c>
      <c r="I13" s="122"/>
      <c r="J13" s="119"/>
    </row>
    <row r="14" spans="1:14" ht="16.2" customHeight="1" thickBot="1" x14ac:dyDescent="0.5">
      <c r="B14" s="366"/>
      <c r="C14" s="26" t="s">
        <v>107</v>
      </c>
      <c r="D14" s="123"/>
      <c r="E14" s="124"/>
      <c r="F14" s="124"/>
      <c r="G14" s="125"/>
      <c r="H14" s="174">
        <f>SUM(H11:H13)</f>
        <v>200000</v>
      </c>
      <c r="I14" s="126"/>
      <c r="J14" s="127"/>
      <c r="M14" s="14" t="s">
        <v>34</v>
      </c>
      <c r="N14" s="15" t="s">
        <v>87</v>
      </c>
    </row>
    <row r="15" spans="1:14" ht="16.2" customHeight="1" x14ac:dyDescent="0.45">
      <c r="B15" s="366"/>
      <c r="C15" s="376" t="s">
        <v>108</v>
      </c>
      <c r="D15" s="169" t="s">
        <v>320</v>
      </c>
      <c r="E15" s="170">
        <v>2500000</v>
      </c>
      <c r="F15" s="170">
        <v>1</v>
      </c>
      <c r="G15" s="168" t="s">
        <v>310</v>
      </c>
      <c r="H15" s="173">
        <f>E15*F15</f>
        <v>2500000</v>
      </c>
      <c r="I15" s="171">
        <v>17</v>
      </c>
      <c r="J15" s="128"/>
    </row>
    <row r="16" spans="1:14" ht="16.2" customHeight="1" x14ac:dyDescent="0.45">
      <c r="B16" s="366"/>
      <c r="C16" s="374"/>
      <c r="D16" s="114"/>
      <c r="E16" s="115"/>
      <c r="F16" s="115"/>
      <c r="G16" s="116"/>
      <c r="H16" s="117">
        <f>E16*F16</f>
        <v>0</v>
      </c>
      <c r="I16" s="118"/>
      <c r="J16" s="114"/>
    </row>
    <row r="17" spans="2:10" ht="16.2" customHeight="1" x14ac:dyDescent="0.45">
      <c r="B17" s="366"/>
      <c r="C17" s="374"/>
      <c r="D17" s="114"/>
      <c r="E17" s="115"/>
      <c r="F17" s="115"/>
      <c r="G17" s="116"/>
      <c r="H17" s="117">
        <f>E17*F17</f>
        <v>0</v>
      </c>
      <c r="I17" s="118"/>
      <c r="J17" s="114"/>
    </row>
    <row r="18" spans="2:10" ht="16.2" customHeight="1" x14ac:dyDescent="0.45">
      <c r="B18" s="366"/>
      <c r="C18" s="374"/>
      <c r="D18" s="114"/>
      <c r="E18" s="115"/>
      <c r="F18" s="115"/>
      <c r="G18" s="116"/>
      <c r="H18" s="117">
        <f>E18*F18</f>
        <v>0</v>
      </c>
      <c r="I18" s="118"/>
      <c r="J18" s="114"/>
    </row>
    <row r="19" spans="2:10" ht="16.2" customHeight="1" x14ac:dyDescent="0.45">
      <c r="B19" s="366"/>
      <c r="C19" s="374"/>
      <c r="D19" s="114"/>
      <c r="E19" s="115"/>
      <c r="F19" s="115"/>
      <c r="G19" s="116"/>
      <c r="H19" s="117">
        <f t="shared" ref="H19:H33" si="0">E19*F19</f>
        <v>0</v>
      </c>
      <c r="I19" s="118"/>
      <c r="J19" s="114"/>
    </row>
    <row r="20" spans="2:10" ht="16.2" customHeight="1" x14ac:dyDescent="0.45">
      <c r="B20" s="366"/>
      <c r="C20" s="374"/>
      <c r="D20" s="114"/>
      <c r="E20" s="115"/>
      <c r="F20" s="115"/>
      <c r="G20" s="116"/>
      <c r="H20" s="117">
        <f t="shared" si="0"/>
        <v>0</v>
      </c>
      <c r="I20" s="118"/>
      <c r="J20" s="114"/>
    </row>
    <row r="21" spans="2:10" ht="16.2" customHeight="1" x14ac:dyDescent="0.45">
      <c r="B21" s="366"/>
      <c r="C21" s="374"/>
      <c r="D21" s="114"/>
      <c r="E21" s="115"/>
      <c r="F21" s="115"/>
      <c r="G21" s="116"/>
      <c r="H21" s="117">
        <f t="shared" si="0"/>
        <v>0</v>
      </c>
      <c r="I21" s="118"/>
      <c r="J21" s="114"/>
    </row>
    <row r="22" spans="2:10" ht="16.2" customHeight="1" x14ac:dyDescent="0.45">
      <c r="B22" s="366"/>
      <c r="C22" s="374"/>
      <c r="D22" s="114"/>
      <c r="E22" s="115"/>
      <c r="F22" s="115"/>
      <c r="G22" s="116"/>
      <c r="H22" s="117">
        <f t="shared" si="0"/>
        <v>0</v>
      </c>
      <c r="I22" s="118"/>
      <c r="J22" s="114"/>
    </row>
    <row r="23" spans="2:10" ht="16.2" customHeight="1" x14ac:dyDescent="0.45">
      <c r="B23" s="366"/>
      <c r="C23" s="374"/>
      <c r="D23" s="114"/>
      <c r="E23" s="115"/>
      <c r="F23" s="115"/>
      <c r="G23" s="116"/>
      <c r="H23" s="117">
        <f t="shared" si="0"/>
        <v>0</v>
      </c>
      <c r="I23" s="118"/>
      <c r="J23" s="114"/>
    </row>
    <row r="24" spans="2:10" ht="16.2" customHeight="1" x14ac:dyDescent="0.45">
      <c r="B24" s="366"/>
      <c r="C24" s="374"/>
      <c r="D24" s="114"/>
      <c r="E24" s="115"/>
      <c r="F24" s="115"/>
      <c r="G24" s="116"/>
      <c r="H24" s="117">
        <f t="shared" si="0"/>
        <v>0</v>
      </c>
      <c r="I24" s="118"/>
      <c r="J24" s="114"/>
    </row>
    <row r="25" spans="2:10" ht="16.2" customHeight="1" x14ac:dyDescent="0.45">
      <c r="B25" s="366"/>
      <c r="C25" s="374"/>
      <c r="D25" s="114"/>
      <c r="E25" s="115"/>
      <c r="F25" s="115"/>
      <c r="G25" s="116"/>
      <c r="H25" s="117">
        <f t="shared" si="0"/>
        <v>0</v>
      </c>
      <c r="I25" s="118"/>
      <c r="J25" s="114"/>
    </row>
    <row r="26" spans="2:10" ht="16.2" customHeight="1" x14ac:dyDescent="0.45">
      <c r="B26" s="366"/>
      <c r="C26" s="374"/>
      <c r="D26" s="114"/>
      <c r="E26" s="115"/>
      <c r="F26" s="115"/>
      <c r="G26" s="116"/>
      <c r="H26" s="117">
        <f t="shared" si="0"/>
        <v>0</v>
      </c>
      <c r="I26" s="118"/>
      <c r="J26" s="114"/>
    </row>
    <row r="27" spans="2:10" ht="16.2" customHeight="1" x14ac:dyDescent="0.45">
      <c r="B27" s="366"/>
      <c r="C27" s="374"/>
      <c r="D27" s="114"/>
      <c r="E27" s="115"/>
      <c r="F27" s="115"/>
      <c r="G27" s="116"/>
      <c r="H27" s="117">
        <f t="shared" si="0"/>
        <v>0</v>
      </c>
      <c r="I27" s="118"/>
      <c r="J27" s="114"/>
    </row>
    <row r="28" spans="2:10" ht="16.2" customHeight="1" x14ac:dyDescent="0.45">
      <c r="B28" s="366"/>
      <c r="C28" s="374"/>
      <c r="D28" s="114"/>
      <c r="E28" s="115"/>
      <c r="F28" s="115"/>
      <c r="G28" s="116"/>
      <c r="H28" s="117">
        <f t="shared" si="0"/>
        <v>0</v>
      </c>
      <c r="I28" s="118"/>
      <c r="J28" s="114"/>
    </row>
    <row r="29" spans="2:10" ht="16.2" customHeight="1" x14ac:dyDescent="0.45">
      <c r="B29" s="366"/>
      <c r="C29" s="374"/>
      <c r="D29" s="114"/>
      <c r="E29" s="115"/>
      <c r="F29" s="115"/>
      <c r="G29" s="116"/>
      <c r="H29" s="117">
        <f t="shared" si="0"/>
        <v>0</v>
      </c>
      <c r="I29" s="118"/>
      <c r="J29" s="114"/>
    </row>
    <row r="30" spans="2:10" ht="16.2" customHeight="1" x14ac:dyDescent="0.45">
      <c r="B30" s="366"/>
      <c r="C30" s="374"/>
      <c r="D30" s="114"/>
      <c r="E30" s="115"/>
      <c r="F30" s="115"/>
      <c r="G30" s="116"/>
      <c r="H30" s="117">
        <f t="shared" si="0"/>
        <v>0</v>
      </c>
      <c r="I30" s="118"/>
      <c r="J30" s="114"/>
    </row>
    <row r="31" spans="2:10" ht="16.2" customHeight="1" x14ac:dyDescent="0.45">
      <c r="B31" s="366"/>
      <c r="C31" s="374"/>
      <c r="D31" s="114"/>
      <c r="E31" s="115"/>
      <c r="F31" s="115"/>
      <c r="G31" s="116"/>
      <c r="H31" s="117">
        <f t="shared" si="0"/>
        <v>0</v>
      </c>
      <c r="I31" s="118"/>
      <c r="J31" s="114"/>
    </row>
    <row r="32" spans="2:10" ht="16.2" customHeight="1" x14ac:dyDescent="0.45">
      <c r="B32" s="366"/>
      <c r="C32" s="374"/>
      <c r="D32" s="114"/>
      <c r="E32" s="115"/>
      <c r="F32" s="115"/>
      <c r="G32" s="116"/>
      <c r="H32" s="117">
        <f t="shared" si="0"/>
        <v>0</v>
      </c>
      <c r="I32" s="118"/>
      <c r="J32" s="114"/>
    </row>
    <row r="33" spans="2:14" ht="16.2" customHeight="1" x14ac:dyDescent="0.45">
      <c r="B33" s="366"/>
      <c r="C33" s="374"/>
      <c r="D33" s="114"/>
      <c r="E33" s="115"/>
      <c r="F33" s="115"/>
      <c r="G33" s="116"/>
      <c r="H33" s="117">
        <f t="shared" si="0"/>
        <v>0</v>
      </c>
      <c r="I33" s="118"/>
      <c r="J33" s="114"/>
    </row>
    <row r="34" spans="2:14" ht="16.2" customHeight="1" thickBot="1" x14ac:dyDescent="0.5">
      <c r="B34" s="366"/>
      <c r="C34" s="375"/>
      <c r="D34" s="119"/>
      <c r="E34" s="120"/>
      <c r="F34" s="120"/>
      <c r="G34" s="121"/>
      <c r="H34" s="117">
        <f>E34*F34</f>
        <v>0</v>
      </c>
      <c r="I34" s="122"/>
      <c r="J34" s="119"/>
    </row>
    <row r="35" spans="2:14" ht="16.2" customHeight="1" thickBot="1" x14ac:dyDescent="0.5">
      <c r="B35" s="366"/>
      <c r="C35" s="26" t="s">
        <v>109</v>
      </c>
      <c r="D35" s="123"/>
      <c r="E35" s="124"/>
      <c r="F35" s="124"/>
      <c r="G35" s="125"/>
      <c r="H35" s="174">
        <f>SUM(H15:H34)</f>
        <v>2500000</v>
      </c>
      <c r="I35" s="126"/>
      <c r="J35" s="127"/>
      <c r="M35" s="14" t="s">
        <v>34</v>
      </c>
      <c r="N35" s="15" t="s">
        <v>87</v>
      </c>
    </row>
    <row r="36" spans="2:14" ht="16.2" customHeight="1" x14ac:dyDescent="0.45">
      <c r="B36" s="366"/>
      <c r="C36" s="376" t="s">
        <v>110</v>
      </c>
      <c r="D36" s="166" t="s">
        <v>311</v>
      </c>
      <c r="E36" s="167">
        <v>400000</v>
      </c>
      <c r="F36" s="167">
        <v>1</v>
      </c>
      <c r="G36" s="168" t="s">
        <v>262</v>
      </c>
      <c r="H36" s="173">
        <f>E36*F36</f>
        <v>400000</v>
      </c>
      <c r="I36" s="171">
        <v>18</v>
      </c>
      <c r="J36" s="128"/>
    </row>
    <row r="37" spans="2:14" ht="16.2" customHeight="1" x14ac:dyDescent="0.45">
      <c r="B37" s="366"/>
      <c r="C37" s="374"/>
      <c r="D37" s="166" t="s">
        <v>312</v>
      </c>
      <c r="E37" s="167">
        <v>300000</v>
      </c>
      <c r="F37" s="167">
        <v>1</v>
      </c>
      <c r="G37" s="168" t="s">
        <v>262</v>
      </c>
      <c r="H37" s="173">
        <f>E37*F37</f>
        <v>300000</v>
      </c>
      <c r="I37" s="172">
        <v>19</v>
      </c>
      <c r="J37" s="114"/>
    </row>
    <row r="38" spans="2:14" ht="16.2" customHeight="1" x14ac:dyDescent="0.45">
      <c r="B38" s="366"/>
      <c r="C38" s="374"/>
      <c r="D38" s="166" t="s">
        <v>313</v>
      </c>
      <c r="E38" s="167">
        <v>100000</v>
      </c>
      <c r="F38" s="167">
        <v>1</v>
      </c>
      <c r="G38" s="168" t="s">
        <v>262</v>
      </c>
      <c r="H38" s="173">
        <f t="shared" ref="H38:H54" si="1">E38*F38</f>
        <v>100000</v>
      </c>
      <c r="I38" s="172">
        <v>20</v>
      </c>
      <c r="J38" s="114"/>
    </row>
    <row r="39" spans="2:14" ht="16.2" customHeight="1" x14ac:dyDescent="0.45">
      <c r="B39" s="366"/>
      <c r="C39" s="374"/>
      <c r="D39" s="166" t="s">
        <v>314</v>
      </c>
      <c r="E39" s="167">
        <v>100000</v>
      </c>
      <c r="F39" s="167">
        <v>1</v>
      </c>
      <c r="G39" s="168" t="s">
        <v>262</v>
      </c>
      <c r="H39" s="173">
        <f t="shared" si="1"/>
        <v>100000</v>
      </c>
      <c r="I39" s="172">
        <v>21</v>
      </c>
      <c r="J39" s="114"/>
    </row>
    <row r="40" spans="2:14" ht="16.2" customHeight="1" x14ac:dyDescent="0.45">
      <c r="B40" s="366"/>
      <c r="C40" s="374"/>
      <c r="D40" s="166" t="s">
        <v>315</v>
      </c>
      <c r="E40" s="167">
        <v>200000</v>
      </c>
      <c r="F40" s="167">
        <v>1</v>
      </c>
      <c r="G40" s="168" t="s">
        <v>262</v>
      </c>
      <c r="H40" s="173">
        <f t="shared" si="1"/>
        <v>200000</v>
      </c>
      <c r="I40" s="172">
        <v>22</v>
      </c>
      <c r="J40" s="114"/>
    </row>
    <row r="41" spans="2:14" ht="16.2" customHeight="1" x14ac:dyDescent="0.45">
      <c r="B41" s="366"/>
      <c r="C41" s="374"/>
      <c r="D41" s="166" t="s">
        <v>316</v>
      </c>
      <c r="E41" s="167">
        <v>200000</v>
      </c>
      <c r="F41" s="167">
        <v>1</v>
      </c>
      <c r="G41" s="168" t="s">
        <v>262</v>
      </c>
      <c r="H41" s="173">
        <f t="shared" si="1"/>
        <v>200000</v>
      </c>
      <c r="I41" s="172">
        <v>23</v>
      </c>
      <c r="J41" s="114"/>
    </row>
    <row r="42" spans="2:14" ht="16.2" customHeight="1" x14ac:dyDescent="0.45">
      <c r="B42" s="366"/>
      <c r="C42" s="374"/>
      <c r="D42" s="166" t="s">
        <v>317</v>
      </c>
      <c r="E42" s="167">
        <v>100000</v>
      </c>
      <c r="F42" s="167">
        <v>1</v>
      </c>
      <c r="G42" s="168" t="s">
        <v>262</v>
      </c>
      <c r="H42" s="173">
        <f t="shared" si="1"/>
        <v>100000</v>
      </c>
      <c r="I42" s="172">
        <v>24</v>
      </c>
      <c r="J42" s="114"/>
    </row>
    <row r="43" spans="2:14" ht="16.2" customHeight="1" x14ac:dyDescent="0.45">
      <c r="B43" s="366"/>
      <c r="C43" s="374"/>
      <c r="D43" s="166" t="s">
        <v>318</v>
      </c>
      <c r="E43" s="167">
        <v>100000</v>
      </c>
      <c r="F43" s="167">
        <v>1</v>
      </c>
      <c r="G43" s="168" t="s">
        <v>262</v>
      </c>
      <c r="H43" s="173">
        <f t="shared" si="1"/>
        <v>100000</v>
      </c>
      <c r="I43" s="172">
        <v>25</v>
      </c>
      <c r="J43" s="114"/>
    </row>
    <row r="44" spans="2:14" ht="16.2" customHeight="1" x14ac:dyDescent="0.45">
      <c r="B44" s="366"/>
      <c r="C44" s="374"/>
      <c r="D44" s="114"/>
      <c r="E44" s="115"/>
      <c r="F44" s="115"/>
      <c r="G44" s="116"/>
      <c r="H44" s="117">
        <f t="shared" si="1"/>
        <v>0</v>
      </c>
      <c r="I44" s="118"/>
      <c r="J44" s="114"/>
    </row>
    <row r="45" spans="2:14" ht="16.2" customHeight="1" x14ac:dyDescent="0.45">
      <c r="B45" s="366"/>
      <c r="C45" s="374"/>
      <c r="D45" s="114"/>
      <c r="E45" s="115"/>
      <c r="F45" s="115"/>
      <c r="G45" s="116"/>
      <c r="H45" s="117">
        <f t="shared" si="1"/>
        <v>0</v>
      </c>
      <c r="I45" s="118"/>
      <c r="J45" s="114"/>
    </row>
    <row r="46" spans="2:14" ht="16.2" customHeight="1" x14ac:dyDescent="0.45">
      <c r="B46" s="366"/>
      <c r="C46" s="374"/>
      <c r="D46" s="114"/>
      <c r="E46" s="115"/>
      <c r="F46" s="115"/>
      <c r="G46" s="116"/>
      <c r="H46" s="117">
        <f t="shared" si="1"/>
        <v>0</v>
      </c>
      <c r="I46" s="118"/>
      <c r="J46" s="114"/>
    </row>
    <row r="47" spans="2:14" ht="16.2" customHeight="1" x14ac:dyDescent="0.45">
      <c r="B47" s="366"/>
      <c r="C47" s="374"/>
      <c r="D47" s="114"/>
      <c r="E47" s="115"/>
      <c r="F47" s="115"/>
      <c r="G47" s="116"/>
      <c r="H47" s="117">
        <f>E47*F47</f>
        <v>0</v>
      </c>
      <c r="I47" s="118"/>
      <c r="J47" s="114"/>
    </row>
    <row r="48" spans="2:14" ht="16.2" customHeight="1" x14ac:dyDescent="0.45">
      <c r="B48" s="366"/>
      <c r="C48" s="374"/>
      <c r="D48" s="114"/>
      <c r="E48" s="115"/>
      <c r="F48" s="115"/>
      <c r="G48" s="116"/>
      <c r="H48" s="117">
        <f t="shared" si="1"/>
        <v>0</v>
      </c>
      <c r="I48" s="118"/>
      <c r="J48" s="114"/>
    </row>
    <row r="49" spans="2:19" ht="16.2" customHeight="1" x14ac:dyDescent="0.45">
      <c r="B49" s="366"/>
      <c r="C49" s="374"/>
      <c r="D49" s="114"/>
      <c r="E49" s="115"/>
      <c r="F49" s="115"/>
      <c r="G49" s="116"/>
      <c r="H49" s="117">
        <f t="shared" si="1"/>
        <v>0</v>
      </c>
      <c r="I49" s="118"/>
      <c r="J49" s="114"/>
      <c r="M49" s="6" t="s">
        <v>34</v>
      </c>
      <c r="N49" s="5" t="s">
        <v>259</v>
      </c>
    </row>
    <row r="50" spans="2:19" ht="16.2" customHeight="1" x14ac:dyDescent="0.45">
      <c r="B50" s="366"/>
      <c r="C50" s="374"/>
      <c r="D50" s="114"/>
      <c r="E50" s="115"/>
      <c r="F50" s="115"/>
      <c r="G50" s="116"/>
      <c r="H50" s="117">
        <f t="shared" si="1"/>
        <v>0</v>
      </c>
      <c r="I50" s="118"/>
      <c r="J50" s="114"/>
      <c r="M50" s="139"/>
      <c r="N50" s="5" t="s">
        <v>263</v>
      </c>
      <c r="P50" s="138"/>
      <c r="Q50" s="138"/>
      <c r="R50" s="138"/>
    </row>
    <row r="51" spans="2:19" ht="16.2" customHeight="1" x14ac:dyDescent="0.45">
      <c r="B51" s="366"/>
      <c r="C51" s="374"/>
      <c r="D51" s="114"/>
      <c r="E51" s="115"/>
      <c r="F51" s="115"/>
      <c r="G51" s="116"/>
      <c r="H51" s="117">
        <f t="shared" si="1"/>
        <v>0</v>
      </c>
      <c r="I51" s="118"/>
      <c r="J51" s="114"/>
      <c r="N51" s="5" t="s">
        <v>257</v>
      </c>
      <c r="P51" s="138"/>
      <c r="Q51" s="138"/>
      <c r="R51" s="138"/>
    </row>
    <row r="52" spans="2:19" ht="16.2" customHeight="1" x14ac:dyDescent="0.45">
      <c r="B52" s="366"/>
      <c r="C52" s="374"/>
      <c r="D52" s="114"/>
      <c r="E52" s="115"/>
      <c r="F52" s="115"/>
      <c r="G52" s="116"/>
      <c r="H52" s="117">
        <f t="shared" si="1"/>
        <v>0</v>
      </c>
      <c r="I52" s="118"/>
      <c r="J52" s="114"/>
      <c r="N52" s="5" t="s">
        <v>260</v>
      </c>
      <c r="P52" s="138"/>
      <c r="Q52" s="138"/>
      <c r="R52" s="138"/>
    </row>
    <row r="53" spans="2:19" ht="16.2" customHeight="1" x14ac:dyDescent="0.45">
      <c r="B53" s="366"/>
      <c r="C53" s="374"/>
      <c r="D53" s="114"/>
      <c r="E53" s="115"/>
      <c r="F53" s="115"/>
      <c r="G53" s="116"/>
      <c r="H53" s="117">
        <f t="shared" si="1"/>
        <v>0</v>
      </c>
      <c r="I53" s="118"/>
      <c r="J53" s="114"/>
      <c r="N53" s="359" t="s">
        <v>101</v>
      </c>
      <c r="O53" s="359"/>
      <c r="P53" s="9" t="s">
        <v>102</v>
      </c>
      <c r="Q53" s="9" t="s">
        <v>82</v>
      </c>
      <c r="R53" s="9" t="s">
        <v>261</v>
      </c>
      <c r="S53" s="9" t="s">
        <v>104</v>
      </c>
    </row>
    <row r="54" spans="2:19" ht="16.2" customHeight="1" x14ac:dyDescent="0.45">
      <c r="B54" s="366"/>
      <c r="C54" s="374"/>
      <c r="D54" s="114"/>
      <c r="E54" s="115"/>
      <c r="F54" s="115"/>
      <c r="G54" s="116"/>
      <c r="H54" s="117">
        <f t="shared" si="1"/>
        <v>0</v>
      </c>
      <c r="I54" s="118"/>
      <c r="J54" s="114"/>
      <c r="N54" s="9" t="s">
        <v>258</v>
      </c>
      <c r="O54" s="9"/>
      <c r="P54" s="9">
        <v>-500</v>
      </c>
      <c r="Q54" s="9">
        <v>1</v>
      </c>
      <c r="R54" s="9" t="s">
        <v>262</v>
      </c>
      <c r="S54" s="9">
        <f>+P54*Q54</f>
        <v>-500</v>
      </c>
    </row>
    <row r="55" spans="2:19" ht="16.2" customHeight="1" thickBot="1" x14ac:dyDescent="0.5">
      <c r="B55" s="366"/>
      <c r="C55" s="375"/>
      <c r="D55" s="119"/>
      <c r="E55" s="120"/>
      <c r="F55" s="120"/>
      <c r="G55" s="121"/>
      <c r="H55" s="117">
        <f>E55*F55</f>
        <v>0</v>
      </c>
      <c r="I55" s="122"/>
      <c r="J55" s="119"/>
    </row>
    <row r="56" spans="2:19" ht="16.2" customHeight="1" thickBot="1" x14ac:dyDescent="0.5">
      <c r="B56" s="366"/>
      <c r="C56" s="26" t="s">
        <v>111</v>
      </c>
      <c r="D56" s="27"/>
      <c r="E56" s="28"/>
      <c r="F56" s="28"/>
      <c r="G56" s="29"/>
      <c r="H56" s="174">
        <f>SUM(H36:H55)</f>
        <v>1500000</v>
      </c>
      <c r="I56" s="30"/>
      <c r="J56" s="31"/>
      <c r="M56" s="14" t="s">
        <v>34</v>
      </c>
      <c r="N56" s="15" t="s">
        <v>87</v>
      </c>
    </row>
    <row r="57" spans="2:19" ht="16.2" customHeight="1" thickBot="1" x14ac:dyDescent="0.5">
      <c r="B57" s="367"/>
      <c r="C57" s="26" t="s">
        <v>112</v>
      </c>
      <c r="D57" s="27"/>
      <c r="E57" s="28"/>
      <c r="F57" s="28"/>
      <c r="G57" s="29"/>
      <c r="H57" s="174">
        <f>SUM(H14,H35,H56)</f>
        <v>4200000</v>
      </c>
      <c r="I57" s="30"/>
      <c r="J57" s="31"/>
      <c r="M57" s="14" t="s">
        <v>34</v>
      </c>
      <c r="N57" s="15" t="s">
        <v>87</v>
      </c>
    </row>
    <row r="58" spans="2:19" ht="16.2" customHeight="1" thickBot="1" x14ac:dyDescent="0.5">
      <c r="B58" s="370" t="s">
        <v>113</v>
      </c>
      <c r="C58" s="371"/>
      <c r="D58" s="32"/>
      <c r="E58" s="33"/>
      <c r="F58" s="33"/>
      <c r="G58" s="34"/>
      <c r="H58" s="175">
        <f>H57*0.1</f>
        <v>420000</v>
      </c>
      <c r="I58" s="35"/>
      <c r="J58" s="36"/>
      <c r="M58" s="14" t="s">
        <v>34</v>
      </c>
      <c r="N58" s="15" t="s">
        <v>87</v>
      </c>
    </row>
    <row r="59" spans="2:19" ht="16.2" customHeight="1" thickBot="1" x14ac:dyDescent="0.5">
      <c r="B59" s="370" t="s">
        <v>114</v>
      </c>
      <c r="C59" s="371"/>
      <c r="D59" s="27"/>
      <c r="E59" s="37"/>
      <c r="F59" s="37"/>
      <c r="G59" s="42"/>
      <c r="H59" s="174">
        <f>H57+H58</f>
        <v>4620000</v>
      </c>
      <c r="I59" s="39"/>
      <c r="J59" s="40"/>
      <c r="M59" s="14" t="s">
        <v>34</v>
      </c>
      <c r="N59" s="15" t="s">
        <v>115</v>
      </c>
    </row>
    <row r="60" spans="2:19" ht="16.2" customHeight="1" x14ac:dyDescent="0.45"/>
    <row r="61" spans="2:19" ht="16.2" customHeight="1" x14ac:dyDescent="0.45">
      <c r="B61" s="5" t="s">
        <v>116</v>
      </c>
      <c r="D61" s="5"/>
      <c r="J61" s="5"/>
      <c r="M61" s="5"/>
    </row>
    <row r="62" spans="2:19" ht="16.2" customHeight="1" x14ac:dyDescent="0.45">
      <c r="B62" s="5" t="s">
        <v>117</v>
      </c>
      <c r="D62" s="5"/>
      <c r="J62" s="5"/>
      <c r="M62" s="5"/>
    </row>
    <row r="63" spans="2:19" ht="16.2" customHeight="1" x14ac:dyDescent="0.45">
      <c r="B63" s="5" t="s">
        <v>118</v>
      </c>
      <c r="D63" s="5"/>
      <c r="J63" s="5"/>
      <c r="M63" s="5"/>
    </row>
    <row r="64" spans="2:19" ht="16.2" customHeight="1" x14ac:dyDescent="0.45">
      <c r="B64" s="5" t="s">
        <v>119</v>
      </c>
      <c r="D64" s="5"/>
      <c r="J64" s="5"/>
      <c r="M64" s="5"/>
    </row>
    <row r="65" ht="16.2" customHeight="1" x14ac:dyDescent="0.45"/>
    <row r="66" ht="16.2" customHeight="1" x14ac:dyDescent="0.45"/>
    <row r="67" ht="16.2" customHeight="1" x14ac:dyDescent="0.45"/>
    <row r="68" ht="16.2" customHeight="1" x14ac:dyDescent="0.45"/>
    <row r="69" ht="16.2" customHeight="1" x14ac:dyDescent="0.45"/>
  </sheetData>
  <mergeCells count="12">
    <mergeCell ref="N53:O53"/>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zoomScale="80" zoomScaleNormal="80" workbookViewId="0">
      <selection activeCell="A27" sqref="A27"/>
    </sheetView>
  </sheetViews>
  <sheetFormatPr defaultRowHeight="18" x14ac:dyDescent="0.45"/>
  <cols>
    <col min="1" max="1" width="19.19921875" style="45" bestFit="1" customWidth="1"/>
    <col min="2" max="2" width="10.19921875" customWidth="1"/>
    <col min="5" max="5" width="10.19921875" customWidth="1"/>
    <col min="8" max="8" width="10.19921875" customWidth="1"/>
    <col min="11" max="11" width="15.8984375" customWidth="1"/>
    <col min="12" max="12" width="19.59765625" customWidth="1"/>
    <col min="13" max="16" width="25.19921875" customWidth="1"/>
    <col min="17" max="17" width="21.5" customWidth="1"/>
    <col min="18" max="19" width="23.3984375" customWidth="1"/>
    <col min="20" max="20" width="12.09765625" customWidth="1"/>
    <col min="21" max="21" width="10.5" style="46" bestFit="1" customWidth="1"/>
    <col min="22" max="22" width="19.59765625" style="46" customWidth="1"/>
    <col min="23" max="23" width="23.3984375" style="46" customWidth="1"/>
    <col min="24" max="24" width="10.5" style="46" bestFit="1" customWidth="1"/>
    <col min="25" max="26" width="9.3984375" bestFit="1" customWidth="1"/>
    <col min="30" max="30" width="9.5" customWidth="1"/>
    <col min="31" max="31" width="12.09765625" customWidth="1"/>
    <col min="32" max="33" width="10.19921875" customWidth="1"/>
    <col min="34" max="34" width="11.3984375" customWidth="1"/>
    <col min="35" max="36" width="9.5" customWidth="1"/>
    <col min="37" max="37" width="15.8984375" customWidth="1"/>
    <col min="38" max="38" width="12.09765625" customWidth="1"/>
    <col min="39" max="40" width="10.19921875" customWidth="1"/>
    <col min="41" max="41" width="10.5" bestFit="1" customWidth="1"/>
  </cols>
  <sheetData>
    <row r="1" spans="1:41" ht="72" x14ac:dyDescent="0.45">
      <c r="A1" s="136" t="s">
        <v>144</v>
      </c>
      <c r="B1" t="s">
        <v>145</v>
      </c>
      <c r="C1" t="s">
        <v>146</v>
      </c>
      <c r="D1" t="s">
        <v>147</v>
      </c>
      <c r="E1" t="s">
        <v>148</v>
      </c>
      <c r="F1" s="129" t="s">
        <v>149</v>
      </c>
      <c r="G1" s="129" t="s">
        <v>150</v>
      </c>
      <c r="H1" s="129" t="s">
        <v>151</v>
      </c>
      <c r="I1" s="129" t="s">
        <v>152</v>
      </c>
      <c r="J1" s="47" t="s">
        <v>153</v>
      </c>
      <c r="K1" t="s">
        <v>154</v>
      </c>
      <c r="L1" t="s">
        <v>227</v>
      </c>
      <c r="M1" t="s">
        <v>155</v>
      </c>
      <c r="N1" s="47" t="s">
        <v>228</v>
      </c>
      <c r="O1" s="47" t="s">
        <v>229</v>
      </c>
      <c r="P1" t="s">
        <v>230</v>
      </c>
      <c r="Q1" t="s">
        <v>231</v>
      </c>
      <c r="R1" t="s">
        <v>248</v>
      </c>
      <c r="S1" t="s">
        <v>249</v>
      </c>
      <c r="T1" t="s">
        <v>232</v>
      </c>
      <c r="U1" s="46" t="s">
        <v>233</v>
      </c>
      <c r="V1" s="130" t="s">
        <v>250</v>
      </c>
      <c r="W1" s="46" t="s">
        <v>251</v>
      </c>
      <c r="X1" s="46" t="s">
        <v>234</v>
      </c>
      <c r="Y1" s="47" t="s">
        <v>252</v>
      </c>
      <c r="Z1" s="47" t="s">
        <v>253</v>
      </c>
      <c r="AA1" t="s">
        <v>235</v>
      </c>
      <c r="AB1" s="47" t="s">
        <v>254</v>
      </c>
      <c r="AC1" t="s">
        <v>255</v>
      </c>
      <c r="AD1" t="s">
        <v>236</v>
      </c>
      <c r="AE1" s="131" t="s">
        <v>237</v>
      </c>
      <c r="AF1" s="131" t="s">
        <v>256</v>
      </c>
      <c r="AG1" s="131" t="s">
        <v>238</v>
      </c>
      <c r="AH1" s="131" t="s">
        <v>239</v>
      </c>
      <c r="AI1" s="131" t="s">
        <v>240</v>
      </c>
      <c r="AJ1" s="131" t="s">
        <v>241</v>
      </c>
      <c r="AK1" s="131" t="s">
        <v>242</v>
      </c>
      <c r="AL1" s="131" t="s">
        <v>243</v>
      </c>
      <c r="AM1" s="131" t="s">
        <v>244</v>
      </c>
      <c r="AN1" s="131" t="s">
        <v>245</v>
      </c>
      <c r="AO1" s="132" t="s">
        <v>246</v>
      </c>
    </row>
    <row r="2" spans="1:41" x14ac:dyDescent="0.45">
      <c r="A2" s="45" t="s">
        <v>247</v>
      </c>
      <c r="B2" t="s">
        <v>247</v>
      </c>
      <c r="C2" t="s">
        <v>247</v>
      </c>
      <c r="D2" t="s">
        <v>247</v>
      </c>
      <c r="E2" t="s">
        <v>247</v>
      </c>
      <c r="F2" t="str">
        <f>'様式6-1'!O6</f>
        <v>医療法人　いばエネ病院</v>
      </c>
      <c r="G2" t="str">
        <f>+'様式6-1'!O5</f>
        <v>茨城県水戸市●●●―●●●</v>
      </c>
      <c r="H2" t="str">
        <f>+'様式6-1'!O7</f>
        <v>院長</v>
      </c>
      <c r="I2" t="str">
        <f>+'様式6-1'!S7</f>
        <v>茨城　一郎</v>
      </c>
      <c r="J2" t="str">
        <f>+'様式6-1'!O9</f>
        <v>-</v>
      </c>
      <c r="K2" t="str">
        <f>+'様式6-1'!O10</f>
        <v>-</v>
      </c>
      <c r="L2" t="str">
        <f>+'様式6-1'!O11</f>
        <v>-</v>
      </c>
      <c r="M2" t="str">
        <f>+'様式6-1'!S11</f>
        <v>-</v>
      </c>
      <c r="N2" s="133" t="str">
        <f>"2024"&amp;"/"&amp;'様式6-1'!E16&amp;"/"&amp;'様式6-1'!G16</f>
        <v>2024/○/○</v>
      </c>
      <c r="O2" t="str">
        <f>+'様式6-1'!L16</f>
        <v>○○○</v>
      </c>
      <c r="P2" t="str">
        <f>+'様式6-1'!H19</f>
        <v>医療法人　いばエネ病院</v>
      </c>
      <c r="Q2" t="str">
        <f>+'様式6-1'!H20</f>
        <v>茨城県水戸市●●●―●●●</v>
      </c>
      <c r="R2" s="133" t="str">
        <f>"2024"&amp;"/"&amp;'様式6-1'!Q22&amp;"/"&amp;'様式6-1'!T22</f>
        <v>2024/○/○</v>
      </c>
      <c r="S2" s="133" t="str">
        <f>"2024"&amp;"/"&amp;'様式6-1'!Q23&amp;"/"&amp;'様式6-1'!T23</f>
        <v>2024/10/31</v>
      </c>
      <c r="T2" s="46">
        <f>+'様式6-1'!N24</f>
        <v>13516000</v>
      </c>
      <c r="U2" s="46">
        <f>+'様式6-1'!N25</f>
        <v>28280000</v>
      </c>
      <c r="V2" s="46">
        <f>+'様式6-1'!N26</f>
        <v>28280000</v>
      </c>
      <c r="W2" s="46">
        <f>+'様式6-1'!N27</f>
        <v>13270000</v>
      </c>
      <c r="X2" s="46">
        <f>+'様式6-1'!N28</f>
        <v>13516000</v>
      </c>
      <c r="Y2">
        <f>+'様式6-1'!X31</f>
        <v>114</v>
      </c>
      <c r="Z2">
        <f>+'様式6-1'!X34</f>
        <v>16.399999999999999</v>
      </c>
      <c r="AA2" s="134" t="str">
        <f>IF(Y2&lt;50,"低圧","高圧")</f>
        <v>高圧</v>
      </c>
      <c r="AB2" s="137" t="str">
        <f>添付1!F22</f>
        <v>✔</v>
      </c>
      <c r="AC2" s="137" t="str">
        <f>+添付1!G22</f>
        <v>令和6年●月●日</v>
      </c>
      <c r="AD2" t="str">
        <f>+F2</f>
        <v>医療法人　いばエネ病院</v>
      </c>
      <c r="AE2" t="str">
        <f>+'様式6-2'!D27</f>
        <v>医療法人　いばエネ病院</v>
      </c>
      <c r="AF2" t="str">
        <f>+'様式6-2'!D26</f>
        <v>イリョウホウジン　イバエネビョウイン</v>
      </c>
      <c r="AG2" t="str">
        <f>+'様式6-2'!A25</f>
        <v>茨城</v>
      </c>
      <c r="AH2" t="str">
        <f>+'様式6-2'!D25</f>
        <v>■銀行</v>
      </c>
      <c r="AI2" t="str">
        <f>+'様式6-2'!F25</f>
        <v>県庁</v>
      </c>
      <c r="AJ2" t="str">
        <f>+'様式6-2'!H25</f>
        <v>■支店</v>
      </c>
      <c r="AK2" s="50" t="str">
        <f>+CONCATENATE('様式6-2'!J25,'様式6-2'!K25,'様式6-2'!L25,'様式6-2'!M25)</f>
        <v>●●●●</v>
      </c>
      <c r="AL2" s="50" t="str">
        <f>+CONCATENATE('様式6-2'!N25,'様式6-2'!O25,'様式6-2'!P25,'様式6-2'!Q25)</f>
        <v>●●●●</v>
      </c>
      <c r="AM2" t="str">
        <f>+'様式6-2'!R25</f>
        <v>■普通</v>
      </c>
      <c r="AN2" s="50" t="str">
        <f>+CONCATENATE('様式6-2'!T25,'様式6-2'!U25,'様式6-2'!V25,'様式6-2'!W25,'様式6-2'!X25,'様式6-2'!Y25,'様式6-2'!Z25)</f>
        <v>●●●●●●●</v>
      </c>
      <c r="AO2" s="135">
        <f>+X2</f>
        <v>13516000</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様式6-1</vt:lpstr>
      <vt:lpstr>様式6-2</vt:lpstr>
      <vt:lpstr>添付1</vt:lpstr>
      <vt:lpstr>添付2</vt:lpstr>
      <vt:lpstr>添付5（太陽光）</vt:lpstr>
      <vt:lpstr>添付5（蓄電池）</vt:lpstr>
      <vt:lpstr>集計用</vt:lpstr>
      <vt:lpstr>添付1!Print_Area</vt:lpstr>
      <vt:lpstr>添付2!Print_Area</vt:lpstr>
      <vt:lpstr>'添付5（太陽光）'!Print_Area</vt:lpstr>
      <vt:lpstr>'添付5（蓄電池）'!Print_Area</vt:lpstr>
      <vt:lpstr>'様式6-1'!Print_Area</vt:lpstr>
      <vt:lpstr>'様式6-2'!Print_Area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令和５年度いばらきエネルギーシフト促進事業補助金実績報告書兼請求書</dc:title>
  <dc:creator>茨城県</dc:creator>
  <cp:lastModifiedBy>政策企画部情報システム課</cp:lastModifiedBy>
  <cp:revision>2</cp:revision>
  <cp:lastPrinted>2024-06-12T06:06:08Z</cp:lastPrinted>
  <dcterms:created xsi:type="dcterms:W3CDTF">2023-04-24T00:20:00Z</dcterms:created>
  <dcterms:modified xsi:type="dcterms:W3CDTF">2024-07-03T04:41:52Z</dcterms:modified>
</cp:coreProperties>
</file>