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6年度\12_ホームページ\様式_HP公表用\起案用\HP掲載用\"/>
    </mc:Choice>
  </mc:AlternateContent>
  <bookViews>
    <workbookView xWindow="0" yWindow="0" windowWidth="23040" windowHeight="10380"/>
  </bookViews>
  <sheets>
    <sheet name="様式1" sheetId="2" r:id="rId1"/>
    <sheet name="別紙1-1" sheetId="3" r:id="rId2"/>
    <sheet name="別紙1-2" sheetId="4" r:id="rId3"/>
    <sheet name="別紙2" sheetId="13" r:id="rId4"/>
    <sheet name="添付1" sheetId="10" r:id="rId5"/>
    <sheet name="添付2" sheetId="6" r:id="rId6"/>
    <sheet name="添付3" sheetId="7" r:id="rId7"/>
    <sheet name="添付4" sheetId="8" r:id="rId8"/>
    <sheet name="添付5（太陽光）" sheetId="9" r:id="rId9"/>
    <sheet name="添付5（蓄電池）" sheetId="11" r:id="rId10"/>
    <sheet name="集計用" sheetId="16" r:id="rId11"/>
  </sheets>
  <definedNames>
    <definedName name="_xlnm.Print_Area" localSheetId="4">添付1!$A$1:$H$29</definedName>
    <definedName name="_xlnm.Print_Area" localSheetId="5">添付2!$A$1:$M$33</definedName>
    <definedName name="_xlnm.Print_Area" localSheetId="6">添付3!$A$1:$H$38</definedName>
    <definedName name="_xlnm.Print_Area" localSheetId="7">添付4!$A$1:$I$37</definedName>
    <definedName name="_xlnm.Print_Area" localSheetId="8">'添付5（太陽光）'!$A$1:$K$64</definedName>
    <definedName name="_xlnm.Print_Area" localSheetId="9">'添付5（蓄電池）'!$A$1:$K$64</definedName>
    <definedName name="_xlnm.Print_Area" localSheetId="1">'別紙1-1'!$A$1:$Z$22</definedName>
    <definedName name="_xlnm.Print_Area" localSheetId="2">'別紙1-2'!$A$1:$Z$35</definedName>
    <definedName name="_xlnm.Print_Area" localSheetId="3">別紙2!$A$1:$AB$24</definedName>
    <definedName name="_xlnm.Print_Area" localSheetId="0">様式1!$A$1:$Z$32</definedName>
  </definedNames>
  <calcPr calcId="162913"/>
</workbook>
</file>

<file path=xl/calcChain.xml><?xml version="1.0" encoding="utf-8"?>
<calcChain xmlns="http://schemas.openxmlformats.org/spreadsheetml/2006/main">
  <c r="AC2" i="16" l="1"/>
  <c r="AB2" i="16"/>
  <c r="AA2" i="16"/>
  <c r="Z2" i="16"/>
  <c r="Y2" i="16"/>
  <c r="X2" i="16"/>
  <c r="W2" i="16"/>
  <c r="V2" i="16"/>
  <c r="U2" i="16"/>
  <c r="T2" i="16"/>
  <c r="S2" i="16"/>
  <c r="R2" i="16"/>
  <c r="Q2" i="16"/>
  <c r="P2" i="16"/>
  <c r="O2" i="16"/>
  <c r="N2" i="16"/>
  <c r="M2" i="16"/>
  <c r="L2" i="16"/>
  <c r="K2" i="16"/>
  <c r="J2" i="16"/>
  <c r="I2" i="16"/>
  <c r="H2" i="16"/>
  <c r="G2" i="16"/>
  <c r="F2" i="16"/>
  <c r="H59" i="11"/>
  <c r="H58" i="11"/>
  <c r="H57"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D8" i="11"/>
  <c r="D6" i="11"/>
  <c r="D5" i="11"/>
  <c r="D3" i="11"/>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D8" i="9"/>
  <c r="D6" i="9"/>
  <c r="D5" i="9"/>
  <c r="D3" i="9"/>
  <c r="G21" i="8"/>
  <c r="G20" i="8"/>
  <c r="G19" i="8"/>
  <c r="G18" i="8"/>
  <c r="G17" i="8"/>
  <c r="G16" i="8"/>
  <c r="E9" i="8"/>
  <c r="E8" i="8"/>
  <c r="E6" i="8"/>
  <c r="E4" i="8"/>
  <c r="C4" i="8"/>
  <c r="C33" i="7"/>
  <c r="C31" i="7"/>
  <c r="C8" i="7"/>
  <c r="C4" i="7"/>
  <c r="K25" i="6"/>
  <c r="D25" i="6"/>
  <c r="K24" i="6"/>
  <c r="K21" i="6"/>
  <c r="G21" i="6"/>
  <c r="K11" i="6"/>
  <c r="D11" i="6"/>
  <c r="K10" i="6"/>
  <c r="K9" i="6"/>
  <c r="K8" i="6"/>
  <c r="D8" i="6"/>
  <c r="K7" i="6"/>
  <c r="K6" i="6"/>
  <c r="G3" i="6"/>
  <c r="D4" i="10"/>
  <c r="D3" i="10"/>
  <c r="J35" i="4"/>
  <c r="J34" i="4"/>
  <c r="J33" i="4"/>
  <c r="F29" i="4"/>
  <c r="P28" i="4"/>
  <c r="F28" i="4"/>
  <c r="U27" i="4"/>
  <c r="P27" i="4"/>
  <c r="F27" i="4"/>
  <c r="P26" i="4"/>
  <c r="F26" i="4"/>
  <c r="U25" i="4"/>
  <c r="P25" i="4"/>
  <c r="F25" i="4"/>
  <c r="U16" i="4"/>
  <c r="P16" i="4"/>
  <c r="K16" i="4"/>
  <c r="F16" i="4"/>
  <c r="U15" i="4"/>
  <c r="P15" i="4"/>
  <c r="K15" i="4"/>
  <c r="F15" i="4"/>
  <c r="U14" i="4"/>
  <c r="P14" i="4"/>
  <c r="K14" i="4"/>
  <c r="F14" i="4"/>
  <c r="R8" i="4"/>
  <c r="M8" i="4"/>
  <c r="H8" i="4"/>
  <c r="X7" i="4"/>
  <c r="R7" i="4"/>
  <c r="M7" i="4"/>
  <c r="H7" i="4"/>
  <c r="R6" i="4"/>
  <c r="M6" i="4"/>
  <c r="H6" i="4"/>
  <c r="R5" i="4"/>
  <c r="M5" i="4"/>
  <c r="H5" i="4"/>
  <c r="X4" i="4"/>
  <c r="R4" i="4"/>
  <c r="M4" i="4"/>
  <c r="H4" i="4"/>
  <c r="M25" i="2"/>
  <c r="M22" i="2"/>
  <c r="AR19" i="2"/>
</calcChain>
</file>

<file path=xl/sharedStrings.xml><?xml version="1.0" encoding="utf-8"?>
<sst xmlns="http://schemas.openxmlformats.org/spreadsheetml/2006/main" count="793" uniqueCount="433">
  <si>
    <t>様式１（第８条関係）</t>
  </si>
  <si>
    <t>茨城県知事　殿</t>
  </si>
  <si>
    <t>補助金交付申請額</t>
  </si>
  <si>
    <t>担当者連絡先</t>
  </si>
  <si>
    <t>（申請者名）</t>
  </si>
  <si>
    <t>（所属）</t>
  </si>
  <si>
    <t>（氏名）</t>
  </si>
  <si>
    <t>　　　　　　　　　　</t>
    <phoneticPr fontId="21"/>
  </si>
  <si>
    <t>氏名又は名称　</t>
    <phoneticPr fontId="21"/>
  </si>
  <si>
    <t>申請者住所</t>
    <phoneticPr fontId="21"/>
  </si>
  <si>
    <t>（申請者）</t>
    <phoneticPr fontId="21"/>
  </si>
  <si>
    <t>（共同申請者）</t>
    <phoneticPr fontId="21"/>
  </si>
  <si>
    <t>日</t>
    <rPh sb="0" eb="1">
      <t>ニチ</t>
    </rPh>
    <phoneticPr fontId="21"/>
  </si>
  <si>
    <t>月</t>
    <rPh sb="0" eb="1">
      <t>ゲツ</t>
    </rPh>
    <phoneticPr fontId="21"/>
  </si>
  <si>
    <t>令和</t>
    <rPh sb="0" eb="2">
      <t>レイワ</t>
    </rPh>
    <phoneticPr fontId="21"/>
  </si>
  <si>
    <t>補助対象事業着手予定年月日
※１</t>
    <phoneticPr fontId="21"/>
  </si>
  <si>
    <t>金</t>
    <phoneticPr fontId="21"/>
  </si>
  <si>
    <t>円</t>
    <rPh sb="0" eb="1">
      <t>エン</t>
    </rPh>
    <phoneticPr fontId="21"/>
  </si>
  <si>
    <t>年</t>
    <rPh sb="0" eb="1">
      <t>ネン</t>
    </rPh>
    <phoneticPr fontId="21"/>
  </si>
  <si>
    <t>補助対象事業完了予定年月日
※２</t>
    <phoneticPr fontId="21"/>
  </si>
  <si>
    <t>-</t>
    <phoneticPr fontId="21"/>
  </si>
  <si>
    <t>（E-mail）</t>
    <phoneticPr fontId="21"/>
  </si>
  <si>
    <t>＠</t>
    <phoneticPr fontId="21"/>
  </si>
  <si>
    <t>（電話）</t>
    <phoneticPr fontId="21"/>
  </si>
  <si>
    <t>（住所）</t>
    <phoneticPr fontId="21"/>
  </si>
  <si>
    <t xml:space="preserve">※２
</t>
    <phoneticPr fontId="21"/>
  </si>
  <si>
    <t>設置工事完了予定日又は補助事業者における支出義務額（設置に要する経費の全額）の支払予定日のいずれか遅い日を記載してください。</t>
    <phoneticPr fontId="21"/>
  </si>
  <si>
    <t>※１</t>
    <phoneticPr fontId="21"/>
  </si>
  <si>
    <t>※３</t>
    <phoneticPr fontId="21"/>
  </si>
  <si>
    <t>原則、金額は税抜で記入してください。</t>
    <phoneticPr fontId="21"/>
  </si>
  <si>
    <t>（FAX）</t>
    <phoneticPr fontId="21"/>
  </si>
  <si>
    <t>事業計画書</t>
  </si>
  <si>
    <t>１　補助対象事業</t>
  </si>
  <si>
    <t>補助対象設備</t>
  </si>
  <si>
    <t>※　該当する場合、□にチェック（又は■に反転）を入れてください。</t>
  </si>
  <si>
    <t>２　補助対象設備の設置場所</t>
  </si>
  <si>
    <t>設置場所の名称</t>
  </si>
  <si>
    <t>土地所有者</t>
  </si>
  <si>
    <t>建物所有者</t>
  </si>
  <si>
    <t>３　補助対象者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</si>
  <si>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</si>
  <si>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</si>
  <si>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</si>
  <si>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</si>
  <si>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</si>
  <si>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</si>
  <si>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設置工事に着手していない。</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</si>
  <si>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</si>
  <si>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</si>
  <si>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</si>
  <si>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</si>
  <si>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</si>
  <si>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経費の内訳</t>
  </si>
  <si>
    <t>合　計</t>
  </si>
  <si>
    <t>※　原則、金額は税抜で記入してください。</t>
  </si>
  <si>
    <t>金額（円）</t>
  </si>
  <si>
    <t>算出方法</t>
  </si>
  <si>
    <t>補助対象経費の２分の１</t>
  </si>
  <si>
    <t>※　算出方法ごとに金額を記入し、いずれか低い額の□にチェック（又は■に反転）を入れてください。合計にはチェックを入れた額を足した額を記入してください。</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</si>
  <si>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</si>
  <si>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</si>
  <si>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</si>
  <si>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</si>
  <si>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</si>
  <si>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</si>
  <si>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</si>
  <si>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</si>
  <si>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　チェックリスト【交付申請書】</t>
    <rPh sb="9" eb="14">
      <t>コウフシンセイショ</t>
    </rPh>
    <phoneticPr fontId="21"/>
  </si>
  <si>
    <t>←</t>
    <phoneticPr fontId="21"/>
  </si>
  <si>
    <t>交付申請書提出時はこちらのチェックリストを使用してください。</t>
    <rPh sb="0" eb="5">
      <t>コウフシンセイショ</t>
    </rPh>
    <rPh sb="5" eb="8">
      <t>テイシュツジ</t>
    </rPh>
    <rPh sb="21" eb="23">
      <t>シヨウ</t>
    </rPh>
    <phoneticPr fontId="21"/>
  </si>
  <si>
    <t>申請者</t>
    <rPh sb="0" eb="3">
      <t>シンセイシャ</t>
    </rPh>
    <phoneticPr fontId="21"/>
  </si>
  <si>
    <t>共同申請者</t>
    <rPh sb="0" eb="2">
      <t>キョウドウ</t>
    </rPh>
    <rPh sb="2" eb="5">
      <t>シンセイシャ</t>
    </rPh>
    <phoneticPr fontId="21"/>
  </si>
  <si>
    <t>共同申請者がいない場合は空欄で可</t>
    <rPh sb="0" eb="5">
      <t>キョウドウシンセイシャ</t>
    </rPh>
    <rPh sb="9" eb="11">
      <t>バアイ</t>
    </rPh>
    <rPh sb="12" eb="14">
      <t>クウラン</t>
    </rPh>
    <rPh sb="15" eb="16">
      <t>カ</t>
    </rPh>
    <phoneticPr fontId="21"/>
  </si>
  <si>
    <t>番号</t>
  </si>
  <si>
    <t>様式</t>
  </si>
  <si>
    <t>形式</t>
  </si>
  <si>
    <t>チェック</t>
    <phoneticPr fontId="21"/>
  </si>
  <si>
    <t>備考</t>
  </si>
  <si>
    <t>01</t>
    <phoneticPr fontId="21"/>
  </si>
  <si>
    <t>チェックリスト</t>
  </si>
  <si>
    <t>添付1</t>
  </si>
  <si>
    <t>Excel</t>
  </si>
  <si>
    <t>【交付申請書】のもの</t>
    <phoneticPr fontId="21"/>
  </si>
  <si>
    <t>02</t>
    <phoneticPr fontId="21"/>
  </si>
  <si>
    <t>申請者の登記事項証明書（法人）、住民票等（個人）の原本又は写し</t>
  </si>
  <si>
    <t>PDF</t>
    <phoneticPr fontId="21"/>
  </si>
  <si>
    <t>※共同申請者がいる場合は共同申請者分も添付</t>
    <rPh sb="1" eb="6">
      <t>キョウドウシンセイシャ</t>
    </rPh>
    <rPh sb="9" eb="11">
      <t>バアイ</t>
    </rPh>
    <rPh sb="12" eb="18">
      <t>キョウドウシンセイシャブン</t>
    </rPh>
    <rPh sb="19" eb="21">
      <t>テンプ</t>
    </rPh>
    <phoneticPr fontId="21"/>
  </si>
  <si>
    <t>03</t>
    <phoneticPr fontId="21"/>
  </si>
  <si>
    <t>土地又は建物の登記事項証明書の原本又は写し</t>
  </si>
  <si>
    <t>04</t>
  </si>
  <si>
    <t>設備装置の一覧表</t>
  </si>
  <si>
    <t>添付2</t>
    <phoneticPr fontId="21"/>
  </si>
  <si>
    <t>05</t>
  </si>
  <si>
    <t>補助対象設備の図面</t>
    <phoneticPr fontId="21"/>
  </si>
  <si>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</si>
  <si>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</si>
  <si>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</si>
  <si>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</si>
  <si>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</si>
  <si>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</si>
  <si>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</si>
  <si>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</si>
  <si>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</si>
  <si>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</si>
  <si>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</si>
  <si>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</si>
  <si>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</si>
  <si>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</si>
  <si>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経費内訳書</t>
  </si>
  <si>
    <t>添付5</t>
    <phoneticPr fontId="21"/>
  </si>
  <si>
    <t>見積書の写し</t>
  </si>
  <si>
    <t>リース等の契約書（案）及び料金計算書</t>
  </si>
  <si>
    <t>【リース等事業者の場合】に添付</t>
    <rPh sb="13" eb="15">
      <t>テンプ</t>
    </rPh>
    <phoneticPr fontId="21"/>
  </si>
  <si>
    <t>納税証明書の原本又は写し</t>
  </si>
  <si>
    <t>※共同申請者がいる場合は共同申請者分も添付</t>
    <phoneticPr fontId="21"/>
  </si>
  <si>
    <t>共同申請の同意書</t>
    <rPh sb="0" eb="4">
      <t>キョウドウシンセイ</t>
    </rPh>
    <rPh sb="5" eb="8">
      <t>ドウイショ</t>
    </rPh>
    <phoneticPr fontId="21"/>
  </si>
  <si>
    <t>添付6</t>
    <rPh sb="0" eb="2">
      <t>テンプ</t>
    </rPh>
    <phoneticPr fontId="21"/>
  </si>
  <si>
    <t>【共同申請者がいる場合】に添付</t>
    <rPh sb="1" eb="6">
      <t>キョウドウシンセイシャ</t>
    </rPh>
    <phoneticPr fontId="21"/>
  </si>
  <si>
    <t>設備設置の同意書</t>
  </si>
  <si>
    <t>添付7</t>
    <phoneticPr fontId="21"/>
  </si>
  <si>
    <t>【補助対象設備の設置場所の所有者が申請者（リース等使用者）と異なる場合】に添付</t>
    <rPh sb="1" eb="7">
      <t>ホジョタイショウセツビ</t>
    </rPh>
    <rPh sb="8" eb="12">
      <t>セッチバショ</t>
    </rPh>
    <rPh sb="17" eb="20">
      <t>シンセイシャ</t>
    </rPh>
    <rPh sb="37" eb="39">
      <t>テンプ</t>
    </rPh>
    <phoneticPr fontId="21"/>
  </si>
  <si>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</si>
  <si>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</si>
  <si>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</si>
  <si>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</si>
  <si>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</si>
  <si>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</si>
  <si>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</si>
  <si>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</si>
  <si>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</si>
  <si>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</si>
  <si>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</si>
  <si>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</si>
  <si>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</si>
  <si>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</si>
  <si>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　「設備装置の一覧表」「補助対象設備の図面」「仕様書」「見積書」「経費内訳書」と突合できるように、適宜付番してください。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2">
      <t>ミツモリショ</t>
    </rPh>
    <rPh sb="34" eb="39">
      <t>ケイヒウチワケショ</t>
    </rPh>
    <rPh sb="41" eb="43">
      <t>トツゴウ</t>
    </rPh>
    <rPh sb="50" eb="52">
      <t>テキギ</t>
    </rPh>
    <rPh sb="52" eb="54">
      <t>フバン</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</si>
  <si>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</si>
  <si>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</si>
  <si>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</si>
  <si>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</si>
  <si>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</si>
  <si>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</si>
  <si>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</si>
  <si>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</si>
  <si>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</si>
  <si>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</si>
  <si>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</si>
  <si>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</si>
  <si>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</si>
  <si>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</si>
  <si>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</si>
  <si>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</si>
  <si>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</si>
  <si>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</si>
  <si>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</si>
  <si>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</si>
  <si>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</si>
  <si>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</si>
  <si>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</si>
  <si>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</si>
  <si>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</si>
  <si>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</si>
  <si>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</si>
  <si>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</si>
  <si>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</si>
  <si>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</si>
  <si>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</si>
  <si>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</si>
  <si>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</si>
  <si>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</si>
  <si>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</si>
  <si>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</si>
  <si>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</si>
  <si>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</si>
  <si>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</si>
  <si>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</si>
  <si>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</si>
  <si>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</si>
  <si>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蓄電容量の上限（kWh）</t>
    <rPh sb="0" eb="4">
      <t>チクデンヨウリョウ</t>
    </rPh>
    <rPh sb="5" eb="7">
      <t>ジョウゲン</t>
    </rPh>
    <phoneticPr fontId="21"/>
  </si>
  <si>
    <t>※リストから該当する設備利用率を選択してください。</t>
    <rPh sb="6" eb="8">
      <t>ガイトウ</t>
    </rPh>
    <rPh sb="10" eb="15">
      <t>セツビリヨウリツ</t>
    </rPh>
    <rPh sb="16" eb="18">
      <t>センタク</t>
    </rPh>
    <phoneticPr fontId="21"/>
  </si>
  <si>
    <t>蓄電容量の上限＝発電出力×８ｈ×設備利用率（自動計算なので入力不要です）</t>
    <rPh sb="0" eb="4">
      <t>チクデンヨウリョウ</t>
    </rPh>
    <rPh sb="5" eb="7">
      <t>ジョウゲン</t>
    </rPh>
    <rPh sb="8" eb="12">
      <t>ハツデンシュツリョク</t>
    </rPh>
    <rPh sb="16" eb="21">
      <t>セツビリヨウリツ</t>
    </rPh>
    <rPh sb="22" eb="26">
      <t>ジドウケイサン</t>
    </rPh>
    <rPh sb="29" eb="33">
      <t>ニュウリョクフヨウ</t>
    </rPh>
    <phoneticPr fontId="21"/>
  </si>
  <si>
    <t>※「上限を超えています」と表示された場合、補助額の算定は上限の蓄電容量で行います。</t>
    <rPh sb="2" eb="4">
      <t>ジョウゲン</t>
    </rPh>
    <rPh sb="5" eb="6">
      <t>コ</t>
    </rPh>
    <rPh sb="13" eb="15">
      <t>ヒョウジ</t>
    </rPh>
    <rPh sb="18" eb="20">
      <t>バアイ</t>
    </rPh>
    <rPh sb="21" eb="24">
      <t>ホジョガク</t>
    </rPh>
    <rPh sb="25" eb="27">
      <t>サンテイ</t>
    </rPh>
    <rPh sb="28" eb="30">
      <t>ジョウゲン</t>
    </rPh>
    <rPh sb="31" eb="35">
      <t>チクデンヨウリョウ</t>
    </rPh>
    <rPh sb="36" eb="37">
      <t>オコナ</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</si>
  <si>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</si>
  <si>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</si>
  <si>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</si>
  <si>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</si>
  <si>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</si>
  <si>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</si>
  <si>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</si>
  <si>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</si>
  <si>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</si>
  <si>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補足説明（蓄電池の活用計画（時間帯や消費場所）、負荷に対する容量の妥当性等を記載）</t>
    <rPh sb="0" eb="4">
      <t>ホソクセツメイ</t>
    </rPh>
    <rPh sb="5" eb="8">
      <t>チクデンチ</t>
    </rPh>
    <rPh sb="9" eb="13">
      <t>カツヨウケイカク</t>
    </rPh>
    <rPh sb="14" eb="17">
      <t>ジカンタイ</t>
    </rPh>
    <rPh sb="18" eb="20">
      <t>ショウヒ</t>
    </rPh>
    <rPh sb="20" eb="22">
      <t>バショ</t>
    </rPh>
    <rPh sb="24" eb="26">
      <t>フカ</t>
    </rPh>
    <rPh sb="27" eb="28">
      <t>タイ</t>
    </rPh>
    <rPh sb="30" eb="32">
      <t>ヨウリョウ</t>
    </rPh>
    <rPh sb="33" eb="36">
      <t>ダトウセイ</t>
    </rPh>
    <rPh sb="36" eb="37">
      <t>トウ</t>
    </rPh>
    <rPh sb="38" eb="40">
      <t>キサイ</t>
    </rPh>
    <phoneticPr fontId="21"/>
  </si>
  <si>
    <t>消費電力量の内訳（kWh）の合計やピークカット効果の数値をもとに、蓄電容量の積算の考え方を説明してください</t>
    <rPh sb="0" eb="5">
      <t>ショウヒデンリョクリョウ</t>
    </rPh>
    <rPh sb="6" eb="8">
      <t>ウチワケ</t>
    </rPh>
    <rPh sb="14" eb="16">
      <t>ゴウケイ</t>
    </rPh>
    <rPh sb="23" eb="25">
      <t>コウカ</t>
    </rPh>
    <rPh sb="26" eb="28">
      <t>スウチ</t>
    </rPh>
    <rPh sb="33" eb="37">
      <t>チクデンヨウリョウ</t>
    </rPh>
    <rPh sb="38" eb="40">
      <t>セキサン</t>
    </rPh>
    <rPh sb="41" eb="42">
      <t>カンガ</t>
    </rPh>
    <rPh sb="43" eb="44">
      <t>カタ</t>
    </rPh>
    <rPh sb="45" eb="47">
      <t>セツメイ</t>
    </rPh>
    <phoneticPr fontId="21"/>
  </si>
  <si>
    <t>添付５</t>
    <phoneticPr fontId="21"/>
  </si>
  <si>
    <t>　経費内訳書【自家消費型太陽光発電設備】</t>
    <rPh sb="1" eb="6">
      <t>ケイヒウチワケショ</t>
    </rPh>
    <rPh sb="7" eb="19">
      <t>ジカショウヒガタタイヨウコウハツデンセツビ</t>
    </rPh>
    <phoneticPr fontId="21"/>
  </si>
  <si>
    <t>自家消費型太陽光発電設備はこちらを作成してください。交付申請書と実績報告書で様式は共通です。</t>
    <rPh sb="0" eb="12">
      <t>ジカショウヒガタタイヨウコウハツデンセツビ</t>
    </rPh>
    <rPh sb="17" eb="19">
      <t>サクセイ</t>
    </rPh>
    <rPh sb="26" eb="31">
      <t>コウフシンセイショ</t>
    </rPh>
    <rPh sb="32" eb="37">
      <t>ジッセキホウコクショ</t>
    </rPh>
    <rPh sb="38" eb="40">
      <t>ヨウシキ</t>
    </rPh>
    <rPh sb="41" eb="43">
      <t>キョウツウ</t>
    </rPh>
    <phoneticPr fontId="21"/>
  </si>
  <si>
    <t>補助額</t>
    <rPh sb="0" eb="3">
      <t>ホジョガク</t>
    </rPh>
    <phoneticPr fontId="21"/>
  </si>
  <si>
    <t>円　　・・・　　①から③のうち、いずれか低い額</t>
    <rPh sb="0" eb="1">
      <t>エン</t>
    </rPh>
    <rPh sb="20" eb="21">
      <t>ヒク</t>
    </rPh>
    <rPh sb="22" eb="23">
      <t>ガク</t>
    </rPh>
    <phoneticPr fontId="21"/>
  </si>
  <si>
    <t>①</t>
    <phoneticPr fontId="21"/>
  </si>
  <si>
    <t>②</t>
    <phoneticPr fontId="21"/>
  </si>
  <si>
    <t>円　　・・・　　補助対象経費（税抜）の1/2（千円未満切り捨て）</t>
    <rPh sb="0" eb="1">
      <t>エン</t>
    </rPh>
    <rPh sb="15" eb="16">
      <t>ゼイ</t>
    </rPh>
    <rPh sb="16" eb="17">
      <t>ヌ</t>
    </rPh>
    <rPh sb="23" eb="25">
      <t>センエン</t>
    </rPh>
    <rPh sb="25" eb="27">
      <t>ミマン</t>
    </rPh>
    <rPh sb="27" eb="28">
      <t>キ</t>
    </rPh>
    <rPh sb="29" eb="30">
      <t>ス</t>
    </rPh>
    <phoneticPr fontId="21"/>
  </si>
  <si>
    <t>（単位：円）</t>
    <rPh sb="1" eb="3">
      <t>タンイ</t>
    </rPh>
    <rPh sb="4" eb="5">
      <t>エン</t>
    </rPh>
    <phoneticPr fontId="21"/>
  </si>
  <si>
    <t>経費の区分</t>
    <rPh sb="0" eb="2">
      <t>ケイヒ</t>
    </rPh>
    <rPh sb="3" eb="5">
      <t>クブン</t>
    </rPh>
    <phoneticPr fontId="21"/>
  </si>
  <si>
    <t>経費の内容</t>
    <rPh sb="0" eb="2">
      <t>ケイヒ</t>
    </rPh>
    <rPh sb="3" eb="5">
      <t>ナイヨウ</t>
    </rPh>
    <phoneticPr fontId="21"/>
  </si>
  <si>
    <t>単価</t>
    <rPh sb="0" eb="2">
      <t>タンカ</t>
    </rPh>
    <phoneticPr fontId="21"/>
  </si>
  <si>
    <t>単位</t>
    <rPh sb="0" eb="2">
      <t>タンイ</t>
    </rPh>
    <phoneticPr fontId="21"/>
  </si>
  <si>
    <t>金額</t>
    <rPh sb="0" eb="2">
      <t>キンガク</t>
    </rPh>
    <phoneticPr fontId="21"/>
  </si>
  <si>
    <t>補助対象経費（税抜）</t>
    <rPh sb="0" eb="6">
      <t>ホジョタイショウケイヒ</t>
    </rPh>
    <phoneticPr fontId="21"/>
  </si>
  <si>
    <t>設計費</t>
    <rPh sb="0" eb="3">
      <t>セッケイヒ</t>
    </rPh>
    <phoneticPr fontId="21"/>
  </si>
  <si>
    <t>小計(A)</t>
    <rPh sb="0" eb="2">
      <t>ショウケイ</t>
    </rPh>
    <phoneticPr fontId="21"/>
  </si>
  <si>
    <t>設備費</t>
    <rPh sb="0" eb="3">
      <t>セツビヒ</t>
    </rPh>
    <phoneticPr fontId="21"/>
  </si>
  <si>
    <t>小計(B)</t>
    <rPh sb="0" eb="2">
      <t>ショウケイ</t>
    </rPh>
    <phoneticPr fontId="21"/>
  </si>
  <si>
    <t>工事費</t>
    <rPh sb="0" eb="3">
      <t>コウジヒ</t>
    </rPh>
    <phoneticPr fontId="21"/>
  </si>
  <si>
    <t>小計(C)</t>
    <rPh sb="0" eb="2">
      <t>ショウケイ</t>
    </rPh>
    <phoneticPr fontId="21"/>
  </si>
  <si>
    <t>合計(D=A+B+C)</t>
    <rPh sb="0" eb="2">
      <t>ゴウケイ</t>
    </rPh>
    <phoneticPr fontId="21"/>
  </si>
  <si>
    <t>消費税及び地方消費税（E）</t>
    <rPh sb="0" eb="4">
      <t>ショウヒゼイオヨ</t>
    </rPh>
    <rPh sb="5" eb="10">
      <t>チホウショウヒゼイ</t>
    </rPh>
    <phoneticPr fontId="21"/>
  </si>
  <si>
    <t>補助対象経費（税込）（F=D+E）</t>
    <rPh sb="0" eb="6">
      <t>ホジョタイショウケイヒ</t>
    </rPh>
    <phoneticPr fontId="21"/>
  </si>
  <si>
    <t>原則、補助額の算定は税抜の補助対象経費で行います。</t>
    <rPh sb="0" eb="2">
      <t>ゲンソク</t>
    </rPh>
    <rPh sb="3" eb="6">
      <t>ホジョガク</t>
    </rPh>
    <rPh sb="7" eb="9">
      <t>サンテイ</t>
    </rPh>
    <rPh sb="10" eb="12">
      <t>ゼイヌ</t>
    </rPh>
    <rPh sb="13" eb="19">
      <t>ホジョタイショウケイヒ</t>
    </rPh>
    <rPh sb="20" eb="21">
      <t>オコナ</t>
    </rPh>
    <phoneticPr fontId="21"/>
  </si>
  <si>
    <t>※番号欄は「設備装置の一覧表」「補助対象設備の図面」「仕様書」「見積書」「経費内訳書」が突合できるよう適宜付番してください。</t>
    <rPh sb="1" eb="3">
      <t>バンゴウ</t>
    </rPh>
    <rPh sb="3" eb="4">
      <t>ラン</t>
    </rPh>
    <rPh sb="44" eb="46">
      <t>トツゴウ</t>
    </rPh>
    <rPh sb="51" eb="53">
      <t>テキギ</t>
    </rPh>
    <rPh sb="53" eb="55">
      <t>フバン</t>
    </rPh>
    <phoneticPr fontId="21"/>
  </si>
  <si>
    <t>※補助対象経費について案分等を行っている場合は、別途積算の根拠資料を添付してください。</t>
    <rPh sb="1" eb="7">
      <t>ホジョタイショウケイヒ</t>
    </rPh>
    <rPh sb="11" eb="13">
      <t>アンブン</t>
    </rPh>
    <rPh sb="13" eb="14">
      <t>トウ</t>
    </rPh>
    <rPh sb="15" eb="16">
      <t>オコナ</t>
    </rPh>
    <rPh sb="20" eb="22">
      <t>バアイ</t>
    </rPh>
    <rPh sb="24" eb="26">
      <t>ベット</t>
    </rPh>
    <rPh sb="26" eb="28">
      <t>セキサン</t>
    </rPh>
    <rPh sb="29" eb="33">
      <t>コンキョシリョウ</t>
    </rPh>
    <rPh sb="34" eb="36">
      <t>テンプ</t>
    </rPh>
    <phoneticPr fontId="21"/>
  </si>
  <si>
    <t>※他の補助金等を併用する場合、補助対象経費を税込とする場合、利益等排除を行う場合は、根拠資料を添付してください。</t>
    <rPh sb="1" eb="2">
      <t>ホカ</t>
    </rPh>
    <rPh sb="3" eb="7">
      <t>ホジョキントウ</t>
    </rPh>
    <rPh sb="8" eb="10">
      <t>ヘイヨウ</t>
    </rPh>
    <rPh sb="12" eb="14">
      <t>バアイ</t>
    </rPh>
    <rPh sb="15" eb="21">
      <t>ホジョタイショウケイヒ</t>
    </rPh>
    <rPh sb="22" eb="24">
      <t>ゼイコ</t>
    </rPh>
    <rPh sb="27" eb="29">
      <t>バアイ</t>
    </rPh>
    <rPh sb="30" eb="33">
      <t>リエキトウ</t>
    </rPh>
    <rPh sb="33" eb="35">
      <t>ハイジョ</t>
    </rPh>
    <rPh sb="36" eb="37">
      <t>オコナ</t>
    </rPh>
    <rPh sb="38" eb="40">
      <t>バアイ</t>
    </rPh>
    <rPh sb="42" eb="46">
      <t>コンキョシリョウ</t>
    </rPh>
    <rPh sb="47" eb="49">
      <t>テンプ</t>
    </rPh>
    <phoneticPr fontId="21"/>
  </si>
  <si>
    <t>※本様式によりがたい場合は、県までご相談ください。</t>
    <rPh sb="1" eb="4">
      <t>ホンヨウシキ</t>
    </rPh>
    <rPh sb="10" eb="12">
      <t>バアイ</t>
    </rPh>
    <rPh sb="14" eb="15">
      <t>ケン</t>
    </rPh>
    <rPh sb="18" eb="20">
      <t>ソウダン</t>
    </rPh>
    <phoneticPr fontId="21"/>
  </si>
  <si>
    <t>　経費内訳書【蓄電池】</t>
    <rPh sb="1" eb="6">
      <t>ケイヒウチワケショ</t>
    </rPh>
    <rPh sb="7" eb="10">
      <t>チクデンチ</t>
    </rPh>
    <phoneticPr fontId="21"/>
  </si>
  <si>
    <t>蓄電池はこちらを作成してください。交付申請書と実績報告書で様式は共通です。</t>
    <rPh sb="0" eb="3">
      <t>チクデンチ</t>
    </rPh>
    <rPh sb="8" eb="10">
      <t>サクセイ</t>
    </rPh>
    <phoneticPr fontId="21"/>
  </si>
  <si>
    <t>自家消費型太陽光発電設備</t>
    <rPh sb="0" eb="5">
      <t>ジカショウヒガタ</t>
    </rPh>
    <rPh sb="5" eb="12">
      <t>タイヨウコウハツデンセツビ</t>
    </rPh>
    <phoneticPr fontId="21"/>
  </si>
  <si>
    <t>補助金交付申請書</t>
    <phoneticPr fontId="21"/>
  </si>
  <si>
    <t>申請書・添付書類</t>
    <rPh sb="0" eb="3">
      <t>シンセイショ</t>
    </rPh>
    <phoneticPr fontId="21"/>
  </si>
  <si>
    <t>様式1</t>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</si>
  <si>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</si>
  <si>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</si>
  <si>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</si>
  <si>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</si>
  <si>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</si>
  <si>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添付５（太陽光・蓄電池）から自動入力されます</t>
    <rPh sb="0" eb="2">
      <t>テンプ</t>
    </rPh>
    <rPh sb="4" eb="7">
      <t>タイヨウコウ</t>
    </rPh>
    <rPh sb="8" eb="11">
      <t>チクデンチ</t>
    </rPh>
    <rPh sb="14" eb="16">
      <t>ジドウ</t>
    </rPh>
    <rPh sb="16" eb="18">
      <t>ニュウリョク</t>
    </rPh>
    <phoneticPr fontId="21"/>
  </si>
  <si>
    <t>所在地</t>
    <phoneticPr fontId="21"/>
  </si>
  <si>
    <t>別紙１</t>
    <rPh sb="0" eb="2">
      <t>ベッシ</t>
    </rPh>
    <phoneticPr fontId="21"/>
  </si>
  <si>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</si>
  <si>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</si>
  <si>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</si>
  <si>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</si>
  <si>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上記以外からの調達</t>
  </si>
  <si>
    <t>自家消費型
太陽光発電設備</t>
    <rPh sb="6" eb="13">
      <t>タイヨウコウハツデンセツビ</t>
    </rPh>
    <phoneticPr fontId="21"/>
  </si>
  <si>
    <t>設計費（円）</t>
    <rPh sb="0" eb="3">
      <t>セッケイヒ</t>
    </rPh>
    <rPh sb="4" eb="5">
      <t>エン</t>
    </rPh>
    <phoneticPr fontId="21"/>
  </si>
  <si>
    <t>設備費（円）</t>
    <rPh sb="0" eb="3">
      <t>セツビヒ</t>
    </rPh>
    <rPh sb="4" eb="5">
      <t>エン</t>
    </rPh>
    <phoneticPr fontId="21"/>
  </si>
  <si>
    <t>工事費（円）</t>
    <rPh sb="0" eb="3">
      <t>コウジヒ</t>
    </rPh>
    <rPh sb="4" eb="5">
      <t>エン</t>
    </rPh>
    <phoneticPr fontId="21"/>
  </si>
  <si>
    <t>合計（円）</t>
    <rPh sb="0" eb="2">
      <t>ゴウケイ</t>
    </rPh>
    <rPh sb="3" eb="4">
      <t>エン</t>
    </rPh>
    <phoneticPr fontId="21"/>
  </si>
  <si>
    <t>補助対象設備の
調達方法</t>
    <rPh sb="8" eb="12">
      <t>チョウタツホウホウ</t>
    </rPh>
    <phoneticPr fontId="21"/>
  </si>
  <si>
    <t>蓄電容量（</t>
    <phoneticPr fontId="21"/>
  </si>
  <si>
    <t>発電出力（</t>
    <phoneticPr fontId="21"/>
  </si>
  <si>
    <t>（法人にあっては、その代表者の氏名）</t>
    <phoneticPr fontId="21"/>
  </si>
  <si>
    <t>設置に要する経費</t>
    <rPh sb="0" eb="2">
      <t>セッチ</t>
    </rPh>
    <rPh sb="3" eb="4">
      <t>ヨウ</t>
    </rPh>
    <rPh sb="6" eb="8">
      <t>ケイヒ</t>
    </rPh>
    <phoneticPr fontId="21"/>
  </si>
  <si>
    <t>設置工事着手予定日を記載してください。</t>
    <rPh sb="0" eb="2">
      <t>セッチ</t>
    </rPh>
    <rPh sb="2" eb="4">
      <t>コウジ</t>
    </rPh>
    <rPh sb="4" eb="6">
      <t>チャクシュ</t>
    </rPh>
    <rPh sb="6" eb="8">
      <t>ヨテイ</t>
    </rPh>
    <rPh sb="8" eb="9">
      <t>ビ</t>
    </rPh>
    <rPh sb="10" eb="12">
      <t>キサイ</t>
    </rPh>
    <phoneticPr fontId="21"/>
  </si>
  <si>
    <t>添付３から自動入力されます</t>
    <rPh sb="0" eb="2">
      <t>テンプ</t>
    </rPh>
    <rPh sb="5" eb="7">
      <t>ジドウ</t>
    </rPh>
    <rPh sb="7" eb="9">
      <t>ニュウリョク</t>
    </rPh>
    <phoneticPr fontId="21"/>
  </si>
  <si>
    <t>添付５から自動入力されます</t>
    <rPh sb="0" eb="2">
      <t>テンプ</t>
    </rPh>
    <rPh sb="5" eb="7">
      <t>ジドウ</t>
    </rPh>
    <rPh sb="7" eb="9">
      <t>ニュウリョク</t>
    </rPh>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</si>
  <si>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</si>
  <si>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</si>
  <si>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</si>
  <si>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</si>
  <si>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</si>
  <si>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</si>
  <si>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</si>
  <si>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</si>
  <si>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</si>
  <si>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</si>
  <si>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</si>
  <si>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</si>
  <si>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</si>
  <si>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</si>
  <si>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</si>
  <si>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</si>
  <si>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</si>
  <si>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t>
    <phoneticPr fontId="21"/>
  </si>
  <si>
    <t>自身、親会社、子会社、関連会社又は関係会社からの調達</t>
    <phoneticPr fontId="21"/>
  </si>
  <si>
    <t>調達先（見積書の事業者）が「自身、親会社、子会社、関連会社又は関係会社からの調達」に該当しない場合は、こちらにチェック</t>
    <rPh sb="0" eb="3">
      <t>チョウタツサキ</t>
    </rPh>
    <rPh sb="4" eb="7">
      <t>ミツモリショ</t>
    </rPh>
    <rPh sb="8" eb="11">
      <t>ジギョウシャ</t>
    </rPh>
    <rPh sb="42" eb="44">
      <t>ガイトウ</t>
    </rPh>
    <rPh sb="47" eb="49">
      <t>バアイ</t>
    </rPh>
    <phoneticPr fontId="21"/>
  </si>
  <si>
    <t>該当する場合は利益等排除の積算根拠を提出</t>
    <rPh sb="0" eb="2">
      <t>ガイトウ</t>
    </rPh>
    <rPh sb="4" eb="6">
      <t>バアイ</t>
    </rPh>
    <rPh sb="7" eb="12">
      <t>リエキトウハイジョ</t>
    </rPh>
    <rPh sb="13" eb="17">
      <t>セキサンコンキョ</t>
    </rPh>
    <rPh sb="18" eb="20">
      <t>テイシュツ</t>
    </rPh>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</si>
  <si>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</si>
  <si>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</si>
  <si>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問合せの際に使用しますので、申請者の担当者に連絡が取れる連絡先を記入してください</t>
    <phoneticPr fontId="21"/>
  </si>
  <si>
    <t>※行政書士等の有資格者以外の者（設備業者等）は不可</t>
    <phoneticPr fontId="21"/>
  </si>
  <si>
    <t>交付決定通知書の送付先としても使用しますので、住所や所属は省略せず記入ください</t>
    <phoneticPr fontId="21"/>
  </si>
  <si>
    <t>太陽電池モジュール</t>
    <rPh sb="0" eb="4">
      <t>タイヨウデンチ</t>
    </rPh>
    <phoneticPr fontId="21"/>
  </si>
  <si>
    <t>パワーコンディショナー</t>
    <phoneticPr fontId="21"/>
  </si>
  <si>
    <t>氏名</t>
  </si>
  <si>
    <t>FAX</t>
  </si>
  <si>
    <t>E-mail</t>
  </si>
  <si>
    <t>kWh</t>
    <phoneticPr fontId="21"/>
  </si>
  <si>
    <t>円</t>
    <rPh sb="0" eb="1">
      <t>エン</t>
    </rPh>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</si>
  <si>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</si>
  <si>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</si>
  <si>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</si>
  <si>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</si>
  <si>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</si>
  <si>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</si>
  <si>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</si>
  <si>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</si>
  <si>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</si>
  <si>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</si>
  <si>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</si>
  <si>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</si>
  <si>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合計</t>
    <rPh sb="0" eb="2">
      <t>ゴウケイ</t>
    </rPh>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</si>
  <si>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</si>
  <si>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</si>
  <si>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参考値：別紙1-2「７　補助額の算出」の補助額</t>
    <rPh sb="0" eb="2">
      <t>サンコウ</t>
    </rPh>
    <rPh sb="2" eb="3">
      <t>アタイ</t>
    </rPh>
    <rPh sb="4" eb="6">
      <t>ベッシ</t>
    </rPh>
    <rPh sb="20" eb="23">
      <t>ホジョガク</t>
    </rPh>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</si>
  <si>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</si>
  <si>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</si>
  <si>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</si>
  <si>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</si>
  <si>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</si>
  <si>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蓄電容量は、蓄電池の定格容量とし、小数点第二位以下を切り捨てた値</t>
    <phoneticPr fontId="21"/>
  </si>
  <si>
    <t>kW　　　　　　※小数点以下切り捨ての整数</t>
    <rPh sb="9" eb="14">
      <t>ショウスウテンイカ</t>
    </rPh>
    <rPh sb="14" eb="15">
      <t>キ</t>
    </rPh>
    <rPh sb="16" eb="17">
      <t>ス</t>
    </rPh>
    <rPh sb="19" eb="21">
      <t>セイスウ</t>
    </rPh>
    <phoneticPr fontId="21"/>
  </si>
  <si>
    <t>kWh　　　　　 ※小数点第２位以下切り捨て（蓄電容量の上限の範囲内）</t>
    <rPh sb="13" eb="14">
      <t>ダイ</t>
    </rPh>
    <rPh sb="15" eb="16">
      <t>クライ</t>
    </rPh>
    <rPh sb="23" eb="27">
      <t>チクデンヨウリョウ</t>
    </rPh>
    <rPh sb="28" eb="30">
      <t>ジョウゲン</t>
    </rPh>
    <rPh sb="31" eb="34">
      <t>ハンイナイ</t>
    </rPh>
    <phoneticPr fontId="21"/>
  </si>
  <si>
    <t>申請者の氏名又は名称を入力すると自動入力されます。相違する場合は適宜修正願います。</t>
    <rPh sb="0" eb="3">
      <t>シンセイシャ</t>
    </rPh>
    <rPh sb="4" eb="7">
      <t>シメイマタ</t>
    </rPh>
    <rPh sb="8" eb="10">
      <t>メイショウ</t>
    </rPh>
    <rPh sb="11" eb="13">
      <t>ニュウリョク</t>
    </rPh>
    <rPh sb="16" eb="20">
      <t>ジドウニュウリョク</t>
    </rPh>
    <rPh sb="25" eb="27">
      <t>ソウイ</t>
    </rPh>
    <rPh sb="29" eb="31">
      <t>バアイ</t>
    </rPh>
    <rPh sb="32" eb="34">
      <t>テキギ</t>
    </rPh>
    <rPh sb="34" eb="37">
      <t>シュウセイネガ</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</si>
  <si>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</si>
  <si>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</si>
  <si>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kWh　　　※蓄電容量の上限</t>
    <phoneticPr fontId="21"/>
  </si>
  <si>
    <t>kWh</t>
    <phoneticPr fontId="21"/>
  </si>
  <si>
    <t>←</t>
    <phoneticPr fontId="21"/>
  </si>
  <si>
    <t>役職と氏名を分けて記載願います。</t>
    <rPh sb="0" eb="2">
      <t>ヤクショク</t>
    </rPh>
    <rPh sb="3" eb="5">
      <t>シメイ</t>
    </rPh>
    <rPh sb="6" eb="7">
      <t>ワ</t>
    </rPh>
    <rPh sb="9" eb="12">
      <t>キサイネガ</t>
    </rPh>
    <phoneticPr fontId="21"/>
  </si>
  <si>
    <t>〒</t>
    <phoneticPr fontId="21"/>
  </si>
  <si>
    <t>【補助対象設備に蓄電池を含む場合】に添付</t>
    <rPh sb="1" eb="7">
      <t>ホジョタイショウセツビ</t>
    </rPh>
    <rPh sb="8" eb="11">
      <t>チクデンチ</t>
    </rPh>
    <rPh sb="12" eb="13">
      <t>フク</t>
    </rPh>
    <rPh sb="14" eb="16">
      <t>バアイ</t>
    </rPh>
    <phoneticPr fontId="21"/>
  </si>
  <si>
    <t>画像ﾃﾞｰﾀ</t>
    <phoneticPr fontId="21"/>
  </si>
  <si>
    <t>受付番号
（内部用）</t>
  </si>
  <si>
    <t>管理番号</t>
  </si>
  <si>
    <t>受付日</t>
  </si>
  <si>
    <t>受信時刻
（最終）</t>
  </si>
  <si>
    <t>受付方法</t>
  </si>
  <si>
    <t>申請者</t>
  </si>
  <si>
    <t>住所</t>
  </si>
  <si>
    <t>代表者職</t>
  </si>
  <si>
    <t>交付申請額（円)</t>
  </si>
  <si>
    <t>区分</t>
  </si>
  <si>
    <t>導入設備の仕様
発電出力（kW)</t>
  </si>
  <si>
    <t>導入設備の仕様
蓄電容量(kWh）</t>
  </si>
  <si>
    <t>業種分類（大分類）</t>
  </si>
  <si>
    <t>業種分類（中分類）</t>
  </si>
  <si>
    <t>共同申請者
住所</t>
    <phoneticPr fontId="21"/>
  </si>
  <si>
    <t>共同申請者氏名</t>
  </si>
  <si>
    <t>共同申請者
代表職</t>
    <rPh sb="0" eb="2">
      <t>キョウドウ</t>
    </rPh>
    <rPh sb="2" eb="5">
      <t>シンセイシャ</t>
    </rPh>
    <rPh sb="6" eb="8">
      <t>ダイヒョウ</t>
    </rPh>
    <rPh sb="8" eb="9">
      <t>ショク</t>
    </rPh>
    <phoneticPr fontId="21"/>
  </si>
  <si>
    <t>共同申請者法人代表者氏名</t>
  </si>
  <si>
    <t>パネルの設置場所事業所名</t>
  </si>
  <si>
    <t>パネルの設置場所住所</t>
  </si>
  <si>
    <t>電話</t>
  </si>
  <si>
    <t>事務担当者
所属</t>
  </si>
  <si>
    <t>事務担当者
氏名</t>
  </si>
  <si>
    <t>郵便番号</t>
  </si>
  <si>
    <t>事務担当者住所</t>
  </si>
  <si>
    <t>補助対象事業完了予定年月日</t>
    <phoneticPr fontId="21"/>
  </si>
  <si>
    <t>-</t>
  </si>
  <si>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セツゾクバコ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</si>
  <si>
    <t>令和６年度医療・社会福祉施設再エネ導入レジリエンス強化事業補助金交付申請書</t>
    <phoneticPr fontId="21"/>
  </si>
  <si>
    <t>４　補助対象設備</t>
    <phoneticPr fontId="21"/>
  </si>
  <si>
    <t>５　補助対象経費</t>
    <phoneticPr fontId="21"/>
  </si>
  <si>
    <t>６　補助額の算出</t>
    <phoneticPr fontId="21"/>
  </si>
  <si>
    <t>）kW×11.5万円</t>
    <phoneticPr fontId="21"/>
  </si>
  <si>
    <t>）kWh×7.5万円</t>
    <phoneticPr fontId="21"/>
  </si>
  <si>
    <t>７　自家消費の見込み</t>
    <phoneticPr fontId="21"/>
  </si>
  <si>
    <t>例えば、直近の消費電力量が記載された書類がR６年7月の場合は、R５年8月からR６年7月について記入してください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</si>
  <si>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円　　・・・　　発電出力×11.5万円/kW（上限：1億2,000万円）</t>
    <rPh sb="0" eb="1">
      <t>エン</t>
    </rPh>
    <rPh sb="23" eb="25">
      <t>ジョウゲン</t>
    </rPh>
    <rPh sb="27" eb="28">
      <t>オク</t>
    </rPh>
    <rPh sb="33" eb="35">
      <t>マンエン</t>
    </rPh>
    <phoneticPr fontId="21"/>
  </si>
  <si>
    <t>円　　・・・　　蓄電容量×7.5万円/kW</t>
    <rPh sb="0" eb="1">
      <t>エン</t>
    </rPh>
    <rPh sb="8" eb="12">
      <t>チクデンヨウリョウ</t>
    </rPh>
    <phoneticPr fontId="21"/>
  </si>
  <si>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　
　　始の申立て
　イ　会社更生法（平成14年法律第154号）第17条に基づく更生手続開始の申
　　立て
　ウ　民事再生法（平成11年法律第225号）第21条に基づく再生手続開始の申
　　立て
（４）債務不履行により、所有する資産に対し、仮差押命令、差押命令、保
　　全差押又は競売開始決定がなされていないこと。
（５）県税その他の租税を滞納していないこと。
（６）茨城県が措置する指名停止期間中の者でないこと。
（７）地方自治法施行令（昭和22年政令第16号）第167条の４の規定に該当す
　　る者でないこと。
（８）この要綱及び令和４年度いばらきエネルギーシフト促進事業補助金交
　　付要綱及び令和５年度いばらきエネルギーシフト促進事業補助金交付要
　　綱による補助金の交付を受けていないこと。
（９）前号の規定にかかわらず、リース等事業者については、リース等使用
　　者が要綱による補助金の交付を受けていないこと。
（10）関係法令や基準等を遵守すること。</t>
    <phoneticPr fontId="21"/>
  </si>
  <si>
    <t>○</t>
    <phoneticPr fontId="21"/>
  </si>
  <si>
    <t>茨城県水戸市●●●―●●●</t>
    <rPh sb="0" eb="3">
      <t>イバラキケン</t>
    </rPh>
    <rPh sb="3" eb="6">
      <t>ミトシ</t>
    </rPh>
    <phoneticPr fontId="21"/>
  </si>
  <si>
    <t>茨城　一郎</t>
    <phoneticPr fontId="21"/>
  </si>
  <si>
    <t>●●●</t>
    <phoneticPr fontId="21"/>
  </si>
  <si>
    <t>●●●●</t>
    <phoneticPr fontId="21"/>
  </si>
  <si>
    <t>常陸　二郎</t>
    <rPh sb="0" eb="2">
      <t>ヒタチ</t>
    </rPh>
    <rPh sb="3" eb="5">
      <t>ジロウ</t>
    </rPh>
    <phoneticPr fontId="21"/>
  </si>
  <si>
    <t>029-●●●-●●●●</t>
    <phoneticPr fontId="21"/>
  </si>
  <si>
    <t>●●●●●●</t>
    <phoneticPr fontId="21"/>
  </si>
  <si>
    <t>■</t>
  </si>
  <si>
    <t>□</t>
  </si>
  <si>
    <t>実施設計</t>
    <rPh sb="0" eb="4">
      <t>ジッシセッケイ</t>
    </rPh>
    <phoneticPr fontId="21"/>
  </si>
  <si>
    <t>基礎工事</t>
    <rPh sb="0" eb="4">
      <t>キソコウジ</t>
    </rPh>
    <phoneticPr fontId="21"/>
  </si>
  <si>
    <t>電気工事</t>
    <rPh sb="0" eb="4">
      <t>デンキコウジ</t>
    </rPh>
    <phoneticPr fontId="21"/>
  </si>
  <si>
    <t>設置工事</t>
    <rPh sb="0" eb="4">
      <t>セッチコウジ</t>
    </rPh>
    <phoneticPr fontId="21"/>
  </si>
  <si>
    <t>完了確認</t>
    <rPh sb="0" eb="4">
      <t>カンリョウカクニン</t>
    </rPh>
    <phoneticPr fontId="21"/>
  </si>
  <si>
    <t>支払日</t>
    <rPh sb="0" eb="3">
      <t>シハライビ</t>
    </rPh>
    <phoneticPr fontId="21"/>
  </si>
  <si>
    <t>✔</t>
  </si>
  <si>
    <t>●●●社</t>
    <phoneticPr fontId="21"/>
  </si>
  <si>
    <t>12345-ABCDE</t>
  </si>
  <si>
    <t>□□□社</t>
    <rPh sb="3" eb="4">
      <t>シャ</t>
    </rPh>
    <phoneticPr fontId="21"/>
  </si>
  <si>
    <t>ABCDE-12345</t>
  </si>
  <si>
    <t>△△△社</t>
    <rPh sb="3" eb="4">
      <t>シャ</t>
    </rPh>
    <phoneticPr fontId="21"/>
  </si>
  <si>
    <t>FGHIJ-67890</t>
  </si>
  <si>
    <t>ダウントランス</t>
    <phoneticPr fontId="21"/>
  </si>
  <si>
    <t>○○○社</t>
    <rPh sb="3" eb="4">
      <t>シャ</t>
    </rPh>
    <phoneticPr fontId="21"/>
  </si>
  <si>
    <t>KLMN-XX</t>
    <phoneticPr fontId="21"/>
  </si>
  <si>
    <t>kV</t>
    <phoneticPr fontId="21"/>
  </si>
  <si>
    <t>計測装置</t>
    <rPh sb="0" eb="4">
      <t>ケイソクソウチ</t>
    </rPh>
    <phoneticPr fontId="21"/>
  </si>
  <si>
    <t>■■■社</t>
    <rPh sb="3" eb="4">
      <t>シャ</t>
    </rPh>
    <phoneticPr fontId="21"/>
  </si>
  <si>
    <t>OPQR-YY</t>
    <phoneticPr fontId="21"/>
  </si>
  <si>
    <t>架台</t>
    <rPh sb="0" eb="2">
      <t>カダイ</t>
    </rPh>
    <phoneticPr fontId="21"/>
  </si>
  <si>
    <t>▽▽▽社</t>
    <rPh sb="3" eb="4">
      <t>シャ</t>
    </rPh>
    <phoneticPr fontId="21"/>
  </si>
  <si>
    <t>STUV-ZZ</t>
    <phoneticPr fontId="21"/>
  </si>
  <si>
    <t>陸屋根用</t>
    <rPh sb="0" eb="4">
      <t>リクヤネヨウ</t>
    </rPh>
    <phoneticPr fontId="21"/>
  </si>
  <si>
    <t>×××社</t>
    <rPh sb="3" eb="4">
      <t>シャ</t>
    </rPh>
    <phoneticPr fontId="21"/>
  </si>
  <si>
    <t>67890-FGHIJ</t>
  </si>
  <si>
    <t>照明</t>
    <rPh sb="0" eb="2">
      <t>ショウメイ</t>
    </rPh>
    <phoneticPr fontId="21"/>
  </si>
  <si>
    <t>●</t>
    <phoneticPr fontId="21"/>
  </si>
  <si>
    <t>空調</t>
    <rPh sb="0" eb="2">
      <t>クウチョウ</t>
    </rPh>
    <phoneticPr fontId="21"/>
  </si>
  <si>
    <t>パソコン</t>
    <phoneticPr fontId="21"/>
  </si>
  <si>
    <t>コンセント</t>
    <phoneticPr fontId="21"/>
  </si>
  <si>
    <t>・上記の負荷について、日没後に●●工場の××室で△△業務に使用します。△△業務に使用する負荷の稼働時間としては□時間を予定しており、所要の消費電力量○○○○○kWｈになります。補助対象設備である蓄電池の蓄電容量は○○○○○kWhであり、消費電力量に見合った容量となっています。</t>
    <phoneticPr fontId="21"/>
  </si>
  <si>
    <t>実施設計費</t>
    <rPh sb="0" eb="4">
      <t>ジッシセッケイ</t>
    </rPh>
    <rPh sb="4" eb="5">
      <t>ヒ</t>
    </rPh>
    <phoneticPr fontId="21"/>
  </si>
  <si>
    <t>式</t>
    <rPh sb="0" eb="1">
      <t>シキ</t>
    </rPh>
    <phoneticPr fontId="21"/>
  </si>
  <si>
    <t>枚</t>
    <rPh sb="0" eb="1">
      <t>マイ</t>
    </rPh>
    <phoneticPr fontId="21"/>
  </si>
  <si>
    <t>台</t>
    <rPh sb="0" eb="1">
      <t>ダイ</t>
    </rPh>
    <phoneticPr fontId="21"/>
  </si>
  <si>
    <t>設置工事費</t>
    <rPh sb="0" eb="5">
      <t>セッチコウジヒ</t>
    </rPh>
    <phoneticPr fontId="21"/>
  </si>
  <si>
    <t>電気工事費</t>
    <rPh sb="0" eb="5">
      <t>デンキコウジヒ</t>
    </rPh>
    <phoneticPr fontId="21"/>
  </si>
  <si>
    <t>安全対策費</t>
    <rPh sb="0" eb="5">
      <t>アンゼンタイサクヒ</t>
    </rPh>
    <phoneticPr fontId="21"/>
  </si>
  <si>
    <t>産廃処理費</t>
    <rPh sb="0" eb="5">
      <t>サンパイショリヒ</t>
    </rPh>
    <phoneticPr fontId="21"/>
  </si>
  <si>
    <t>共通仮設費</t>
    <rPh sb="0" eb="5">
      <t>キョウツウカセツヒ</t>
    </rPh>
    <phoneticPr fontId="21"/>
  </si>
  <si>
    <t>現場管理費</t>
    <rPh sb="0" eb="5">
      <t>ゲンバカンリヒ</t>
    </rPh>
    <phoneticPr fontId="21"/>
  </si>
  <si>
    <t>一般管理費</t>
    <rPh sb="0" eb="5">
      <t>イッパンカンリヒ</t>
    </rPh>
    <phoneticPr fontId="21"/>
  </si>
  <si>
    <t>搬入費</t>
    <rPh sb="0" eb="3">
      <t>ハンニュウヒ</t>
    </rPh>
    <phoneticPr fontId="21"/>
  </si>
  <si>
    <t>12345-ABCDE</t>
    <phoneticPr fontId="21"/>
  </si>
  <si>
    <t>ABCDE-12345</t>
    <phoneticPr fontId="21"/>
  </si>
  <si>
    <t>FGHIJ-67890</t>
    <phoneticPr fontId="21"/>
  </si>
  <si>
    <t>実施設計費</t>
    <rPh sb="0" eb="5">
      <t>ジッシセッケイヒ</t>
    </rPh>
    <phoneticPr fontId="21"/>
  </si>
  <si>
    <t>蓄電池ユニット</t>
    <rPh sb="0" eb="3">
      <t>チクデンチ</t>
    </rPh>
    <phoneticPr fontId="21"/>
  </si>
  <si>
    <t>67890-FGHIJ</t>
    <phoneticPr fontId="21"/>
  </si>
  <si>
    <t>業種</t>
    <rPh sb="0" eb="2">
      <t>ギョウシュ</t>
    </rPh>
    <phoneticPr fontId="21"/>
  </si>
  <si>
    <t>医療法人　いばエネ病院</t>
    <rPh sb="0" eb="4">
      <t>イリョウホウジン</t>
    </rPh>
    <rPh sb="9" eb="11">
      <t>ビョウイン</t>
    </rPh>
    <phoneticPr fontId="21"/>
  </si>
  <si>
    <t>院長</t>
    <rPh sb="0" eb="2">
      <t>インチョウ</t>
    </rPh>
    <phoneticPr fontId="21"/>
  </si>
  <si>
    <t>医療法人　いばエネ病院　総務部</t>
    <rPh sb="12" eb="15">
      <t>ソウムブ</t>
    </rPh>
    <phoneticPr fontId="21"/>
  </si>
  <si>
    <t>茨城県水戸市●●●―●●●</t>
    <phoneticPr fontId="21"/>
  </si>
  <si>
    <t>医療法人　いばエネ病院</t>
    <phoneticPr fontId="21"/>
  </si>
  <si>
    <t>医療施設</t>
  </si>
  <si>
    <t>国の補助金又は助成金、その他本補助金と併せて受給することができない補助金等を受給していない。</t>
    <phoneticPr fontId="21"/>
  </si>
  <si>
    <t>各施設に対応した資料</t>
    <rPh sb="0" eb="3">
      <t>カクシセツ</t>
    </rPh>
    <rPh sb="4" eb="6">
      <t>タイオウ</t>
    </rPh>
    <rPh sb="8" eb="10">
      <t>シリョウ</t>
    </rPh>
    <phoneticPr fontId="21"/>
  </si>
  <si>
    <t>詳細については募集要綱及び募集要領参照</t>
    <rPh sb="0" eb="2">
      <t>ショウサイ</t>
    </rPh>
    <rPh sb="7" eb="11">
      <t>ボシュウヨウコウ</t>
    </rPh>
    <rPh sb="11" eb="12">
      <t>オヨ</t>
    </rPh>
    <rPh sb="13" eb="17">
      <t>ボシュウヨウリョウ</t>
    </rPh>
    <rPh sb="17" eb="19">
      <t>サンショウ</t>
    </rPh>
    <phoneticPr fontId="21"/>
  </si>
  <si>
    <t>要綱第４条の該当</t>
    <phoneticPr fontId="21"/>
  </si>
  <si>
    <t>　令和６年度医療・社会福祉施設再エネ導入レジリエンス強化事業補助金の交付を受けたいので、令和６年度医療・社会福祉施設再エネ導入レジリエンス強化事業補助金交付要綱（以下「要綱」という。）第８条の規定により、関係書類を添えて、次のとおり補助金の交付を申請します。</t>
    <phoneticPr fontId="21"/>
  </si>
  <si>
    <t>要綱第５条第２条
の該当</t>
    <rPh sb="5" eb="6">
      <t>ダイ</t>
    </rPh>
    <rPh sb="7" eb="8">
      <t>ジョウ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</si>
</sst>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lt;=999]000;[&lt;=9999]000\-00;000\-0000"/>
    <numFmt numFmtId="186" formatCode="#,##0.0_);[Red]\(#,##0.0\)"/>
    <numFmt numFmtId="187" formatCode="#,##0.0;[Red]\-#,##0.0"/>
    <numFmt numFmtId="188" formatCode="#,##0.0_ ;[Red]\-#,##0.0\ "/>
    <numFmt numFmtId="189" formatCode="#,##0;[Red]\-#,##0;\-"/>
    <numFmt numFmtId="190" formatCode="#,##0.0;[Red]\-#,##0;\-"/>
    <numFmt numFmtId="191" formatCode="#,##0_ ;[Red]\-#,##0\ "/>
    <numFmt numFmtId="192" formatCode="yyyy/m/d;@"/>
    <numFmt numFmtId="193" formatCode="#,##0.00;[Red]\-#,##0;\-"/>
    <numFmt numFmtId="194" formatCode="#,##0.00_ "/>
  </numFmts>
  <fonts count="4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sz val="12"/>
      <color theme="1"/>
      <name val="ＭＳ Ｐゴシック"/>
      <family val="3"/>
      <charset val="128"/>
    </font>
    <font>
      <u/>
      <sz val="12"/>
      <color theme="1"/>
      <name val="ＭＳ Ｐゴシック"/>
      <family val="3"/>
      <charset val="128"/>
    </font>
    <font>
      <sz val="10.5"/>
      <name val="ＭＳ 明朝"/>
      <family val="1"/>
      <charset val="128"/>
    </font>
    <font>
      <b/>
      <sz val="11"/>
      <color theme="1"/>
      <name val="ＭＳ Ｐゴシック"/>
      <family val="3"/>
      <charset val="128"/>
    </font>
    <font>
      <sz val="11"/>
      <color rgb="FFFF0000"/>
      <name val="ＭＳ 明朝"/>
      <family val="1"/>
      <charset val="128"/>
    </font>
    <font>
      <sz val="10.5"/>
      <color rgb="FFFF0000"/>
      <name val="ＭＳ 明朝"/>
      <family val="1"/>
      <charset val="128"/>
    </font>
    <font>
      <sz val="14"/>
      <color rgb="FFFF0000"/>
      <name val="ＭＳ 明朝"/>
      <family val="1"/>
      <charset val="128"/>
    </font>
    <font>
      <sz val="11"/>
      <color rgb="FFFF0000"/>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20" applyBorder="0">
      <alignment horizontal="center" vertical="center"/>
    </xf>
    <xf numFmtId="38" fontId="1" fillId="0" borderId="0" applyFont="0" applyFill="0" applyBorder="0" applyAlignment="0" applyProtection="0">
      <alignment vertical="center"/>
    </xf>
  </cellStyleXfs>
  <cellXfs count="447">
    <xf numFmtId="0" fontId="0" fillId="0" borderId="0" xfId="0">
      <alignment vertical="center"/>
    </xf>
    <xf numFmtId="0" fontId="20" fillId="0" borderId="0" xfId="0" applyFont="1" applyAlignment="1">
      <alignment horizontal="left" vertical="center"/>
    </xf>
    <xf numFmtId="0" fontId="0" fillId="0" borderId="0" xfId="0" applyAlignment="1">
      <alignment horizontal="righ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20" fillId="0" borderId="23" xfId="0" applyFont="1" applyBorder="1" applyAlignment="1">
      <alignment horizontal="center" vertical="center"/>
    </xf>
    <xf numFmtId="0" fontId="20" fillId="0" borderId="23" xfId="0" applyFont="1" applyBorder="1">
      <alignment vertical="center"/>
    </xf>
    <xf numFmtId="0" fontId="20" fillId="0" borderId="25" xfId="0" applyFont="1" applyBorder="1">
      <alignment vertical="center"/>
    </xf>
    <xf numFmtId="0" fontId="20" fillId="0" borderId="19" xfId="0" applyFont="1" applyBorder="1">
      <alignment vertical="center"/>
    </xf>
    <xf numFmtId="0" fontId="22" fillId="0" borderId="28" xfId="0" applyFont="1" applyBorder="1">
      <alignment vertical="center"/>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1" fillId="0" borderId="0" xfId="0" applyFont="1" applyAlignment="1">
      <alignment vertical="top" wrapText="1"/>
    </xf>
    <xf numFmtId="0" fontId="23" fillId="0" borderId="18" xfId="0" applyFont="1" applyBorder="1">
      <alignment vertical="center"/>
    </xf>
    <xf numFmtId="0" fontId="23" fillId="0" borderId="18" xfId="0" applyFont="1" applyBorder="1" applyAlignment="1">
      <alignment vertical="center" wrapText="1"/>
    </xf>
    <xf numFmtId="0" fontId="23" fillId="0" borderId="18" xfId="0" quotePrefix="1" applyFont="1" applyBorder="1" applyAlignment="1">
      <alignment horizontal="right" vertical="center"/>
    </xf>
    <xf numFmtId="0" fontId="23" fillId="0" borderId="18" xfId="0" applyFont="1" applyBorder="1" applyAlignment="1">
      <alignment horizontal="center" vertical="center"/>
    </xf>
    <xf numFmtId="0" fontId="23" fillId="0" borderId="18" xfId="0" applyFont="1" applyBorder="1" applyAlignment="1">
      <alignment horizontal="center" vertical="center" wrapText="1"/>
    </xf>
    <xf numFmtId="0" fontId="23" fillId="0" borderId="0" xfId="0" applyFont="1" applyAlignment="1">
      <alignment vertical="top"/>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23" fillId="0" borderId="0" xfId="0" applyFont="1" applyAlignment="1">
      <alignment horizontal="left" vertical="center"/>
    </xf>
    <xf numFmtId="0" fontId="33" fillId="0" borderId="0" xfId="0" applyFont="1">
      <alignment vertical="center"/>
    </xf>
    <xf numFmtId="176" fontId="31" fillId="0" borderId="0" xfId="0" applyNumberFormat="1" applyFont="1">
      <alignment vertical="center"/>
    </xf>
    <xf numFmtId="0" fontId="31" fillId="0" borderId="0" xfId="0" applyFont="1">
      <alignment vertical="center"/>
    </xf>
    <xf numFmtId="0" fontId="23" fillId="36" borderId="0" xfId="0" applyFont="1" applyFill="1">
      <alignment vertical="center"/>
    </xf>
    <xf numFmtId="0" fontId="23" fillId="0" borderId="0" xfId="0" applyFont="1" applyAlignment="1">
      <alignment horizontal="right" vertical="center"/>
    </xf>
    <xf numFmtId="183" fontId="23" fillId="0" borderId="0" xfId="0" applyNumberFormat="1" applyFont="1">
      <alignment vertical="center"/>
    </xf>
    <xf numFmtId="178" fontId="23" fillId="0" borderId="0" xfId="0" applyNumberFormat="1" applyFont="1">
      <alignment vertical="center"/>
    </xf>
    <xf numFmtId="0" fontId="34" fillId="0" borderId="18" xfId="0" applyFont="1" applyBorder="1">
      <alignment vertical="center"/>
    </xf>
    <xf numFmtId="0" fontId="35" fillId="0" borderId="18" xfId="0" applyFont="1" applyBorder="1" applyAlignment="1">
      <alignment vertical="center" shrinkToFit="1"/>
    </xf>
    <xf numFmtId="0" fontId="31" fillId="0" borderId="0" xfId="0" applyFont="1" applyAlignment="1">
      <alignment horizontal="right" vertical="center"/>
    </xf>
    <xf numFmtId="184" fontId="35" fillId="0" borderId="18" xfId="0" applyNumberFormat="1" applyFont="1" applyBorder="1" applyAlignment="1">
      <alignment horizontal="justify" vertical="center" wrapText="1"/>
    </xf>
    <xf numFmtId="179" fontId="31" fillId="0" borderId="0" xfId="0" applyNumberFormat="1" applyFont="1" applyAlignment="1">
      <alignment horizontal="right" vertical="center"/>
    </xf>
    <xf numFmtId="0" fontId="23" fillId="0" borderId="0" xfId="0" applyFont="1" applyAlignment="1">
      <alignment vertical="center" shrinkToFit="1"/>
    </xf>
    <xf numFmtId="181" fontId="31" fillId="0" borderId="0" xfId="0" applyNumberFormat="1" applyFont="1" applyAlignment="1">
      <alignment horizontal="right" vertical="center"/>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vertical="top" wrapText="1"/>
    </xf>
    <xf numFmtId="0" fontId="37" fillId="0" borderId="0" xfId="0" applyFont="1" applyAlignment="1">
      <alignment horizontal="left" vertical="center"/>
    </xf>
    <xf numFmtId="0" fontId="37" fillId="0" borderId="0" xfId="0" applyFont="1" applyAlignment="1">
      <alignment horizontal="center" vertical="center"/>
    </xf>
    <xf numFmtId="176" fontId="36" fillId="35" borderId="10" xfId="0" applyNumberFormat="1" applyFont="1" applyFill="1" applyBorder="1">
      <alignment vertical="center"/>
    </xf>
    <xf numFmtId="0" fontId="36" fillId="0" borderId="0" xfId="0" applyFont="1" applyAlignment="1">
      <alignment horizontal="right" vertical="center"/>
    </xf>
    <xf numFmtId="176" fontId="36" fillId="35" borderId="10" xfId="0" applyNumberFormat="1" applyFont="1" applyFill="1" applyBorder="1" applyAlignment="1">
      <alignment horizontal="right" vertical="center"/>
    </xf>
    <xf numFmtId="176" fontId="36" fillId="35" borderId="12" xfId="0" applyNumberFormat="1" applyFont="1" applyFill="1" applyBorder="1" applyAlignment="1">
      <alignment horizontal="right" vertical="center"/>
    </xf>
    <xf numFmtId="176" fontId="36" fillId="0" borderId="0" xfId="0" applyNumberFormat="1" applyFont="1">
      <alignment vertical="center"/>
    </xf>
    <xf numFmtId="0" fontId="36" fillId="0" borderId="0" xfId="0" applyFont="1" applyAlignment="1">
      <alignment horizontal="right" vertical="top" wrapText="1"/>
    </xf>
    <xf numFmtId="0" fontId="23" fillId="0" borderId="40" xfId="0" applyFont="1" applyBorder="1">
      <alignment vertical="center"/>
    </xf>
    <xf numFmtId="0" fontId="23" fillId="0" borderId="41" xfId="0" applyFont="1" applyBorder="1">
      <alignment vertical="center"/>
    </xf>
    <xf numFmtId="0" fontId="23" fillId="0" borderId="22" xfId="0" applyFont="1" applyBorder="1">
      <alignment vertical="center"/>
    </xf>
    <xf numFmtId="0" fontId="23" fillId="0" borderId="43" xfId="0" applyFont="1" applyBorder="1" applyAlignment="1">
      <alignment horizontal="center" vertical="center"/>
    </xf>
    <xf numFmtId="0" fontId="23" fillId="37" borderId="44" xfId="0" applyFont="1" applyFill="1" applyBorder="1" applyAlignment="1">
      <alignment vertical="center" wrapText="1"/>
    </xf>
    <xf numFmtId="176" fontId="23" fillId="37" borderId="44" xfId="0" applyNumberFormat="1" applyFont="1" applyFill="1" applyBorder="1" applyAlignment="1">
      <alignment horizontal="center" vertical="center"/>
    </xf>
    <xf numFmtId="176" fontId="23" fillId="37" borderId="32" xfId="0" applyNumberFormat="1" applyFont="1" applyFill="1" applyBorder="1" applyAlignment="1">
      <alignment horizontal="center" vertical="center"/>
    </xf>
    <xf numFmtId="0" fontId="23" fillId="37" borderId="43" xfId="0" applyFont="1" applyFill="1" applyBorder="1" applyAlignment="1">
      <alignment horizontal="center" vertical="center"/>
    </xf>
    <xf numFmtId="0" fontId="23" fillId="37" borderId="45" xfId="0" applyFont="1" applyFill="1" applyBorder="1" applyAlignment="1">
      <alignment vertical="center" wrapText="1"/>
    </xf>
    <xf numFmtId="0" fontId="23" fillId="37" borderId="47" xfId="0" applyFont="1" applyFill="1" applyBorder="1" applyAlignment="1">
      <alignment vertical="center" wrapText="1"/>
    </xf>
    <xf numFmtId="176" fontId="23" fillId="37" borderId="47" xfId="0" applyNumberFormat="1" applyFont="1" applyFill="1" applyBorder="1">
      <alignment vertical="center"/>
    </xf>
    <xf numFmtId="176" fontId="23" fillId="37" borderId="34" xfId="0" applyNumberFormat="1" applyFont="1" applyFill="1" applyBorder="1">
      <alignment vertical="center"/>
    </xf>
    <xf numFmtId="0" fontId="23" fillId="37" borderId="48" xfId="0" applyFont="1" applyFill="1" applyBorder="1">
      <alignment vertical="center"/>
    </xf>
    <xf numFmtId="0" fontId="31" fillId="37" borderId="49" xfId="0" applyFont="1" applyFill="1" applyBorder="1" applyAlignment="1">
      <alignment vertical="top" wrapText="1"/>
    </xf>
    <xf numFmtId="176" fontId="23" fillId="37" borderId="44" xfId="0" applyNumberFormat="1" applyFont="1" applyFill="1" applyBorder="1">
      <alignment vertical="center"/>
    </xf>
    <xf numFmtId="176" fontId="23" fillId="37" borderId="32" xfId="0" applyNumberFormat="1" applyFont="1" applyFill="1" applyBorder="1">
      <alignment vertical="center"/>
    </xf>
    <xf numFmtId="0" fontId="23" fillId="37" borderId="43" xfId="0" applyFont="1" applyFill="1" applyBorder="1">
      <alignment vertical="center"/>
    </xf>
    <xf numFmtId="0" fontId="31" fillId="37" borderId="45" xfId="0" applyFont="1" applyFill="1" applyBorder="1" applyAlignment="1">
      <alignment vertical="top" wrapText="1"/>
    </xf>
    <xf numFmtId="183" fontId="36" fillId="0" borderId="0" xfId="0" applyNumberFormat="1" applyFont="1">
      <alignment vertical="center"/>
    </xf>
    <xf numFmtId="176" fontId="23" fillId="37" borderId="45" xfId="0" applyNumberFormat="1" applyFont="1" applyFill="1" applyBorder="1">
      <alignment vertical="center"/>
    </xf>
    <xf numFmtId="184" fontId="24" fillId="0" borderId="0" xfId="0" applyNumberFormat="1" applyFont="1">
      <alignment vertical="center"/>
    </xf>
    <xf numFmtId="186" fontId="36" fillId="35" borderId="10" xfId="0" applyNumberFormat="1" applyFont="1" applyFill="1" applyBorder="1">
      <alignment vertical="center"/>
    </xf>
    <xf numFmtId="0" fontId="23" fillId="34" borderId="18" xfId="0" applyFont="1" applyFill="1" applyBorder="1" applyAlignment="1" applyProtection="1">
      <alignment horizontal="left" vertical="center" shrinkToFit="1"/>
      <protection locked="0"/>
    </xf>
    <xf numFmtId="0" fontId="35" fillId="0" borderId="18" xfId="0" applyFont="1" applyBorder="1" applyAlignment="1">
      <alignment vertical="center" wrapText="1"/>
    </xf>
    <xf numFmtId="0" fontId="22" fillId="0" borderId="0" xfId="0" applyFont="1" applyAlignment="1">
      <alignment horizontal="right" vertical="center"/>
    </xf>
    <xf numFmtId="182" fontId="36" fillId="35" borderId="10" xfId="0" applyNumberFormat="1" applyFont="1" applyFill="1" applyBorder="1" applyAlignment="1">
      <alignment vertical="center" shrinkToFit="1"/>
    </xf>
    <xf numFmtId="182" fontId="36" fillId="0" borderId="0" xfId="0" applyNumberFormat="1" applyFont="1" applyAlignment="1">
      <alignment vertical="center" shrinkToFit="1"/>
    </xf>
    <xf numFmtId="182" fontId="36" fillId="35" borderId="10" xfId="0" applyNumberFormat="1" applyFont="1" applyFill="1" applyBorder="1" applyAlignment="1">
      <alignment horizontal="right" vertical="center" shrinkToFit="1"/>
    </xf>
    <xf numFmtId="182" fontId="36" fillId="35" borderId="12" xfId="0" applyNumberFormat="1" applyFont="1" applyFill="1" applyBorder="1" applyAlignment="1">
      <alignment vertical="center" shrinkToFit="1"/>
    </xf>
    <xf numFmtId="182" fontId="23" fillId="0" borderId="0" xfId="0" applyNumberFormat="1" applyFont="1" applyAlignment="1">
      <alignment vertical="center" shrinkToFit="1"/>
    </xf>
    <xf numFmtId="0" fontId="20" fillId="0" borderId="20" xfId="0" applyFont="1" applyBorder="1">
      <alignment vertical="center"/>
    </xf>
    <xf numFmtId="0" fontId="20" fillId="0" borderId="21" xfId="0" applyFont="1" applyBorder="1">
      <alignment vertical="center"/>
    </xf>
    <xf numFmtId="0" fontId="20" fillId="0" borderId="22" xfId="0" applyFont="1" applyBorder="1">
      <alignment vertical="center"/>
    </xf>
    <xf numFmtId="181" fontId="0" fillId="0" borderId="0" xfId="0" applyNumberFormat="1">
      <alignment vertical="center"/>
    </xf>
    <xf numFmtId="38" fontId="0" fillId="0" borderId="0" xfId="45" applyFont="1">
      <alignment vertical="center"/>
    </xf>
    <xf numFmtId="0" fontId="0" fillId="0" borderId="0" xfId="0" applyAlignment="1">
      <alignment vertical="center" wrapText="1"/>
    </xf>
    <xf numFmtId="38" fontId="23" fillId="0" borderId="0" xfId="45" applyFont="1">
      <alignment vertical="center"/>
    </xf>
    <xf numFmtId="187" fontId="23" fillId="0" borderId="0" xfId="45" applyNumberFormat="1" applyFont="1">
      <alignment vertical="center"/>
    </xf>
    <xf numFmtId="179" fontId="0" fillId="0" borderId="0" xfId="0" applyNumberFormat="1">
      <alignment vertical="center"/>
    </xf>
    <xf numFmtId="187" fontId="23" fillId="34" borderId="18" xfId="45" applyNumberFormat="1" applyFont="1" applyFill="1" applyBorder="1" applyAlignment="1" applyProtection="1">
      <alignment horizontal="right" vertical="center" shrinkToFit="1"/>
      <protection locked="0"/>
    </xf>
    <xf numFmtId="0" fontId="23" fillId="0" borderId="36" xfId="0" applyFont="1" applyBorder="1">
      <alignment vertical="center"/>
    </xf>
    <xf numFmtId="0" fontId="23" fillId="0" borderId="36" xfId="0" applyFont="1" applyBorder="1" applyAlignment="1">
      <alignment vertical="center" wrapText="1"/>
    </xf>
    <xf numFmtId="0" fontId="23" fillId="34" borderId="37" xfId="0" applyFont="1" applyFill="1" applyBorder="1" applyAlignment="1" applyProtection="1">
      <alignment horizontal="left" vertical="center" shrinkToFit="1"/>
      <protection locked="0"/>
    </xf>
    <xf numFmtId="187" fontId="23" fillId="34" borderId="37" xfId="45" applyNumberFormat="1" applyFont="1" applyFill="1" applyBorder="1" applyAlignment="1" applyProtection="1">
      <alignment horizontal="right" vertical="center" shrinkToFit="1"/>
      <protection locked="0"/>
    </xf>
    <xf numFmtId="0" fontId="23" fillId="34" borderId="56" xfId="0" applyFont="1" applyFill="1" applyBorder="1" applyAlignment="1" applyProtection="1">
      <alignment horizontal="left" vertical="center" shrinkToFit="1"/>
      <protection locked="0"/>
    </xf>
    <xf numFmtId="0" fontId="23" fillId="34" borderId="58" xfId="0" applyFont="1" applyFill="1" applyBorder="1" applyAlignment="1" applyProtection="1">
      <alignment horizontal="left" vertical="center" shrinkToFit="1"/>
      <protection locked="0"/>
    </xf>
    <xf numFmtId="0" fontId="23" fillId="34" borderId="59" xfId="0" applyFont="1" applyFill="1" applyBorder="1" applyAlignment="1" applyProtection="1">
      <alignment horizontal="left" vertical="center" shrinkToFit="1"/>
      <protection locked="0"/>
    </xf>
    <xf numFmtId="0" fontId="23" fillId="34" borderId="60" xfId="0" applyFont="1" applyFill="1" applyBorder="1" applyAlignment="1" applyProtection="1">
      <alignment horizontal="left" vertical="center" shrinkToFit="1"/>
      <protection locked="0"/>
    </xf>
    <xf numFmtId="0" fontId="23" fillId="34" borderId="61"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6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62" xfId="0" applyFont="1" applyFill="1" applyBorder="1" applyAlignment="1" applyProtection="1">
      <alignment horizontal="left" vertical="center" shrinkToFit="1"/>
      <protection locked="0"/>
    </xf>
    <xf numFmtId="0" fontId="23" fillId="34" borderId="57" xfId="0" applyFont="1" applyFill="1" applyBorder="1" applyAlignment="1" applyProtection="1">
      <alignment horizontal="left" vertical="center" shrinkToFit="1"/>
      <protection locked="0"/>
    </xf>
    <xf numFmtId="187" fontId="23" fillId="0" borderId="0" xfId="0" applyNumberFormat="1" applyFont="1">
      <alignment vertical="center"/>
    </xf>
    <xf numFmtId="0" fontId="39"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18" xfId="0" applyNumberFormat="1" applyFont="1" applyFill="1" applyBorder="1" applyAlignment="1" applyProtection="1">
      <alignment horizontal="right" vertical="center" shrinkToFit="1"/>
      <protection locked="0"/>
    </xf>
    <xf numFmtId="176" fontId="23" fillId="34" borderId="60" xfId="0" applyNumberFormat="1" applyFont="1" applyFill="1" applyBorder="1" applyAlignment="1" applyProtection="1">
      <alignment horizontal="right" vertical="center" shrinkToFit="1"/>
      <protection locked="0"/>
    </xf>
    <xf numFmtId="176" fontId="23" fillId="34" borderId="37"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left" vertical="center" shrinkToFit="1"/>
      <protection locked="0"/>
    </xf>
    <xf numFmtId="176" fontId="23" fillId="34" borderId="60" xfId="0" applyNumberFormat="1" applyFont="1" applyFill="1" applyBorder="1" applyAlignment="1" applyProtection="1">
      <alignment horizontal="left" vertical="center" shrinkToFit="1"/>
      <protection locked="0"/>
    </xf>
    <xf numFmtId="0" fontId="23" fillId="38" borderId="55" xfId="0" applyFont="1" applyFill="1" applyBorder="1" applyAlignment="1">
      <alignment horizontal="left" vertical="center" shrinkToFit="1"/>
    </xf>
    <xf numFmtId="0" fontId="23" fillId="38" borderId="18" xfId="0" applyFont="1" applyFill="1" applyBorder="1" applyAlignment="1">
      <alignment horizontal="left" vertical="center" shrinkToFit="1"/>
    </xf>
    <xf numFmtId="0" fontId="23" fillId="38" borderId="60" xfId="0" applyFont="1" applyFill="1" applyBorder="1" applyAlignment="1">
      <alignment horizontal="left" vertical="center" shrinkToFit="1"/>
    </xf>
    <xf numFmtId="0" fontId="23" fillId="38" borderId="58" xfId="0" applyFont="1" applyFill="1" applyBorder="1" applyAlignment="1">
      <alignment horizontal="left" vertical="center" shrinkToFit="1"/>
    </xf>
    <xf numFmtId="180" fontId="23" fillId="34" borderId="37" xfId="0" applyNumberFormat="1" applyFont="1" applyFill="1" applyBorder="1" applyAlignment="1" applyProtection="1">
      <alignment horizontal="left" vertical="center" shrinkToFit="1"/>
      <protection locked="0"/>
    </xf>
    <xf numFmtId="180" fontId="23" fillId="34" borderId="18" xfId="0" applyNumberFormat="1" applyFont="1" applyFill="1" applyBorder="1" applyAlignment="1" applyProtection="1">
      <alignment horizontal="left" vertical="center" shrinkToFit="1"/>
      <protection locked="0"/>
    </xf>
    <xf numFmtId="176" fontId="23" fillId="34" borderId="58" xfId="0" applyNumberFormat="1" applyFont="1" applyFill="1" applyBorder="1" applyAlignment="1" applyProtection="1">
      <alignment horizontal="right" vertical="center" shrinkToFit="1"/>
      <protection locked="0"/>
    </xf>
    <xf numFmtId="187" fontId="23" fillId="0" borderId="0" xfId="45" applyNumberFormat="1" applyFont="1" applyBorder="1">
      <alignment vertical="center"/>
    </xf>
    <xf numFmtId="190" fontId="23" fillId="34" borderId="18" xfId="45" applyNumberFormat="1" applyFont="1" applyFill="1" applyBorder="1" applyAlignment="1" applyProtection="1">
      <alignment horizontal="right" vertical="center" shrinkToFit="1"/>
      <protection locked="0"/>
    </xf>
    <xf numFmtId="0" fontId="22" fillId="0" borderId="0" xfId="0" applyFont="1" applyAlignment="1">
      <alignment horizontal="center" vertical="center"/>
    </xf>
    <xf numFmtId="38" fontId="22" fillId="0" borderId="0" xfId="45" applyFont="1">
      <alignment vertical="center"/>
    </xf>
    <xf numFmtId="182" fontId="23" fillId="38" borderId="71" xfId="0" applyNumberFormat="1" applyFont="1" applyFill="1" applyBorder="1" applyAlignment="1">
      <alignment horizontal="right" vertical="center" shrinkToFit="1"/>
    </xf>
    <xf numFmtId="182" fontId="23" fillId="38" borderId="72" xfId="0" applyNumberFormat="1" applyFont="1" applyFill="1" applyBorder="1" applyAlignment="1">
      <alignment horizontal="left" vertical="center" shrinkToFit="1"/>
    </xf>
    <xf numFmtId="0" fontId="23" fillId="38" borderId="71" xfId="0" applyFont="1" applyFill="1" applyBorder="1" applyAlignment="1">
      <alignment horizontal="right" vertical="center" shrinkToFit="1"/>
    </xf>
    <xf numFmtId="0" fontId="23" fillId="38" borderId="72" xfId="0" applyFont="1" applyFill="1" applyBorder="1" applyAlignment="1">
      <alignment vertical="center" shrinkToFit="1"/>
    </xf>
    <xf numFmtId="0" fontId="20" fillId="0" borderId="0" xfId="0" applyFont="1" applyAlignment="1">
      <alignment vertical="center" wrapText="1"/>
    </xf>
    <xf numFmtId="178" fontId="23" fillId="34" borderId="58" xfId="0" applyNumberFormat="1" applyFont="1" applyFill="1" applyBorder="1" applyAlignment="1" applyProtection="1">
      <alignment horizontal="left" vertical="center" shrinkToFit="1"/>
      <protection locked="0"/>
    </xf>
    <xf numFmtId="0" fontId="23" fillId="0" borderId="18" xfId="0" applyFont="1" applyBorder="1" applyAlignment="1">
      <alignment horizontal="center" vertical="center" shrinkToFit="1"/>
    </xf>
    <xf numFmtId="0" fontId="23" fillId="34" borderId="18" xfId="0" applyFont="1" applyFill="1" applyBorder="1" applyAlignment="1" applyProtection="1">
      <alignment vertical="center" shrinkToFit="1"/>
      <protection locked="0"/>
    </xf>
    <xf numFmtId="176" fontId="23" fillId="34" borderId="18" xfId="0" applyNumberFormat="1" applyFont="1" applyFill="1" applyBorder="1" applyAlignment="1" applyProtection="1">
      <alignment horizontal="center" vertical="center" shrinkToFit="1"/>
      <protection locked="0"/>
    </xf>
    <xf numFmtId="176" fontId="23" fillId="34" borderId="28" xfId="0" applyNumberFormat="1" applyFont="1" applyFill="1" applyBorder="1" applyAlignment="1" applyProtection="1">
      <alignment horizontal="center" vertical="center" shrinkToFit="1"/>
      <protection locked="0"/>
    </xf>
    <xf numFmtId="176" fontId="23" fillId="35" borderId="42" xfId="0" applyNumberFormat="1" applyFont="1" applyFill="1" applyBorder="1" applyAlignment="1">
      <alignment horizontal="center" vertical="center" shrinkToFit="1"/>
    </xf>
    <xf numFmtId="0" fontId="23" fillId="34" borderId="22" xfId="0" applyFont="1" applyFill="1" applyBorder="1" applyAlignment="1" applyProtection="1">
      <alignment horizontal="center" vertical="center" shrinkToFit="1"/>
      <protection locked="0"/>
    </xf>
    <xf numFmtId="0" fontId="23" fillId="34" borderId="36" xfId="0" applyFont="1" applyFill="1" applyBorder="1" applyAlignment="1" applyProtection="1">
      <alignment vertical="center" shrinkToFit="1"/>
      <protection locked="0"/>
    </xf>
    <xf numFmtId="176" fontId="23" fillId="34" borderId="36" xfId="0" applyNumberFormat="1" applyFont="1" applyFill="1" applyBorder="1" applyAlignment="1" applyProtection="1">
      <alignment horizontal="center" vertical="center" shrinkToFit="1"/>
      <protection locked="0"/>
    </xf>
    <xf numFmtId="176" fontId="23" fillId="34" borderId="0" xfId="0" applyNumberFormat="1" applyFont="1" applyFill="1" applyAlignment="1" applyProtection="1">
      <alignment horizontal="center" vertical="center" shrinkToFit="1"/>
      <protection locked="0"/>
    </xf>
    <xf numFmtId="0" fontId="23" fillId="34" borderId="25" xfId="0" applyFont="1" applyFill="1" applyBorder="1" applyAlignment="1" applyProtection="1">
      <alignment horizontal="center" vertical="center" shrinkToFit="1"/>
      <protection locked="0"/>
    </xf>
    <xf numFmtId="0" fontId="23" fillId="37" borderId="44" xfId="0" applyFont="1" applyFill="1" applyBorder="1" applyAlignment="1">
      <alignment vertical="center" shrinkToFit="1"/>
    </xf>
    <xf numFmtId="176" fontId="23" fillId="37" borderId="44" xfId="0" applyNumberFormat="1" applyFont="1" applyFill="1" applyBorder="1" applyAlignment="1">
      <alignment horizontal="center" vertical="center" shrinkToFit="1"/>
    </xf>
    <xf numFmtId="176" fontId="23" fillId="37" borderId="32" xfId="0" applyNumberFormat="1" applyFont="1" applyFill="1" applyBorder="1" applyAlignment="1">
      <alignment horizontal="center" vertical="center" shrinkToFit="1"/>
    </xf>
    <xf numFmtId="176" fontId="23" fillId="35" borderId="10" xfId="0" applyNumberFormat="1" applyFont="1" applyFill="1" applyBorder="1" applyAlignment="1">
      <alignment horizontal="center" vertical="center" shrinkToFit="1"/>
    </xf>
    <xf numFmtId="0" fontId="23" fillId="37" borderId="43" xfId="0" applyFont="1" applyFill="1" applyBorder="1" applyAlignment="1">
      <alignment horizontal="center" vertical="center" shrinkToFit="1"/>
    </xf>
    <xf numFmtId="0" fontId="23" fillId="37" borderId="45" xfId="0" applyFont="1" applyFill="1" applyBorder="1" applyAlignment="1">
      <alignment vertical="center" shrinkToFit="1"/>
    </xf>
    <xf numFmtId="0" fontId="23" fillId="34" borderId="37" xfId="0" applyFont="1" applyFill="1" applyBorder="1" applyAlignment="1" applyProtection="1">
      <alignment vertical="center" shrinkToFit="1"/>
      <protection locked="0"/>
    </xf>
    <xf numFmtId="181" fontId="0" fillId="0" borderId="73" xfId="0" applyNumberFormat="1" applyBorder="1">
      <alignment vertical="center"/>
    </xf>
    <xf numFmtId="49" fontId="0" fillId="0" borderId="0" xfId="0" applyNumberFormat="1">
      <alignment vertical="center"/>
    </xf>
    <xf numFmtId="192" fontId="0" fillId="0" borderId="73" xfId="0" applyNumberFormat="1" applyBorder="1" applyAlignment="1">
      <alignment horizontal="right" vertical="center"/>
    </xf>
    <xf numFmtId="0" fontId="23" fillId="35" borderId="10" xfId="0" applyFont="1" applyFill="1" applyBorder="1" applyAlignment="1">
      <alignment horizontal="center" vertical="center" shrinkToFit="1"/>
    </xf>
    <xf numFmtId="193" fontId="23" fillId="38" borderId="58" xfId="0" applyNumberFormat="1" applyFont="1" applyFill="1" applyBorder="1" applyAlignment="1">
      <alignment horizontal="right" vertical="center" shrinkToFit="1"/>
    </xf>
    <xf numFmtId="194" fontId="23" fillId="34" borderId="60" xfId="0" applyNumberFormat="1" applyFont="1" applyFill="1" applyBorder="1" applyAlignment="1" applyProtection="1">
      <alignment horizontal="left" vertical="center" shrinkToFit="1"/>
      <protection locked="0"/>
    </xf>
    <xf numFmtId="193" fontId="23" fillId="38" borderId="18" xfId="45" applyNumberFormat="1" applyFont="1" applyFill="1" applyBorder="1" applyAlignment="1" applyProtection="1">
      <alignment horizontal="right" vertical="center" shrinkToFit="1"/>
    </xf>
    <xf numFmtId="193" fontId="23" fillId="38" borderId="60" xfId="45" applyNumberFormat="1" applyFont="1" applyFill="1" applyBorder="1" applyAlignment="1" applyProtection="1">
      <alignment horizontal="right" vertical="center" shrinkToFit="1"/>
    </xf>
    <xf numFmtId="0" fontId="40" fillId="0" borderId="0" xfId="0" applyFont="1" applyAlignment="1" applyProtection="1">
      <alignment horizontal="right" vertical="center" shrinkToFit="1"/>
      <protection locked="0"/>
    </xf>
    <xf numFmtId="0" fontId="43" fillId="34" borderId="18" xfId="0" applyFont="1" applyFill="1" applyBorder="1" applyAlignment="1" applyProtection="1">
      <alignment horizontal="center" vertical="center"/>
      <protection locked="0"/>
    </xf>
    <xf numFmtId="0" fontId="43" fillId="34" borderId="55" xfId="0" applyFont="1" applyFill="1" applyBorder="1" applyAlignment="1" applyProtection="1">
      <alignment horizontal="left" vertical="center" shrinkToFit="1"/>
      <protection locked="0"/>
    </xf>
    <xf numFmtId="176" fontId="43" fillId="34" borderId="55" xfId="0" applyNumberFormat="1" applyFont="1" applyFill="1" applyBorder="1" applyAlignment="1" applyProtection="1">
      <alignment horizontal="left" vertical="center" shrinkToFit="1"/>
      <protection locked="0"/>
    </xf>
    <xf numFmtId="183" fontId="43" fillId="34" borderId="55" xfId="0" applyNumberFormat="1" applyFont="1" applyFill="1" applyBorder="1" applyAlignment="1" applyProtection="1">
      <alignment horizontal="left" vertical="center" shrinkToFit="1"/>
      <protection locked="0"/>
    </xf>
    <xf numFmtId="0" fontId="43" fillId="34" borderId="18" xfId="0" applyFont="1" applyFill="1" applyBorder="1" applyAlignment="1" applyProtection="1">
      <alignment horizontal="left" vertical="center" shrinkToFit="1"/>
      <protection locked="0"/>
    </xf>
    <xf numFmtId="183" fontId="43" fillId="34" borderId="18" xfId="0" applyNumberFormat="1" applyFont="1" applyFill="1" applyBorder="1" applyAlignment="1" applyProtection="1">
      <alignment horizontal="left" vertical="center" shrinkToFit="1"/>
      <protection locked="0"/>
    </xf>
    <xf numFmtId="0" fontId="43" fillId="34" borderId="37" xfId="0" applyFont="1" applyFill="1" applyBorder="1" applyAlignment="1" applyProtection="1">
      <alignment horizontal="left" vertical="center" shrinkToFit="1"/>
      <protection locked="0"/>
    </xf>
    <xf numFmtId="176" fontId="43" fillId="34" borderId="37" xfId="0" applyNumberFormat="1" applyFont="1" applyFill="1" applyBorder="1" applyAlignment="1" applyProtection="1">
      <alignment horizontal="left" vertical="center" shrinkToFit="1"/>
      <protection locked="0"/>
    </xf>
    <xf numFmtId="176" fontId="43" fillId="34" borderId="37" xfId="0" applyNumberFormat="1" applyFont="1" applyFill="1" applyBorder="1" applyAlignment="1" applyProtection="1">
      <alignment horizontal="right" vertical="center" shrinkToFit="1"/>
      <protection locked="0"/>
    </xf>
    <xf numFmtId="176" fontId="43" fillId="34" borderId="18" xfId="0" applyNumberFormat="1" applyFont="1" applyFill="1" applyBorder="1" applyAlignment="1" applyProtection="1">
      <alignment horizontal="left" vertical="center" shrinkToFit="1"/>
      <protection locked="0"/>
    </xf>
    <xf numFmtId="176" fontId="43" fillId="34" borderId="18" xfId="0" applyNumberFormat="1" applyFont="1" applyFill="1" applyBorder="1" applyAlignment="1" applyProtection="1">
      <alignment horizontal="right" vertical="center" shrinkToFit="1"/>
      <protection locked="0"/>
    </xf>
    <xf numFmtId="178" fontId="43" fillId="34" borderId="55" xfId="0" applyNumberFormat="1" applyFont="1" applyFill="1" applyBorder="1" applyAlignment="1" applyProtection="1">
      <alignment horizontal="left" vertical="center" shrinkToFit="1"/>
      <protection locked="0"/>
    </xf>
    <xf numFmtId="176" fontId="43" fillId="34" borderId="55" xfId="0" applyNumberFormat="1" applyFont="1" applyFill="1" applyBorder="1" applyAlignment="1" applyProtection="1">
      <alignment horizontal="right" vertical="center" shrinkToFit="1"/>
      <protection locked="0"/>
    </xf>
    <xf numFmtId="0" fontId="43" fillId="0" borderId="0" xfId="0" applyFont="1">
      <alignment vertical="center"/>
    </xf>
    <xf numFmtId="188" fontId="43" fillId="38" borderId="10" xfId="0" applyNumberFormat="1" applyFont="1" applyFill="1" applyBorder="1" applyAlignment="1">
      <alignment horizontal="center" vertical="center"/>
    </xf>
    <xf numFmtId="183" fontId="43" fillId="38" borderId="18" xfId="0" applyNumberFormat="1" applyFont="1" applyFill="1" applyBorder="1" applyAlignment="1">
      <alignment vertical="center" shrinkToFit="1"/>
    </xf>
    <xf numFmtId="193" fontId="43" fillId="38" borderId="55" xfId="0" applyNumberFormat="1" applyFont="1" applyFill="1" applyBorder="1" applyAlignment="1">
      <alignment horizontal="right" vertical="center" shrinkToFit="1"/>
    </xf>
    <xf numFmtId="193" fontId="43" fillId="38" borderId="55" xfId="45" applyNumberFormat="1" applyFont="1" applyFill="1" applyBorder="1" applyAlignment="1" applyProtection="1">
      <alignment horizontal="right" vertical="center" shrinkToFit="1"/>
    </xf>
    <xf numFmtId="193" fontId="43" fillId="38" borderId="18" xfId="45" applyNumberFormat="1" applyFont="1" applyFill="1" applyBorder="1" applyAlignment="1" applyProtection="1">
      <alignment horizontal="right" vertical="center" shrinkToFit="1"/>
    </xf>
    <xf numFmtId="38" fontId="43" fillId="38" borderId="10" xfId="0" applyNumberFormat="1" applyFont="1" applyFill="1" applyBorder="1" applyAlignment="1">
      <alignment horizontal="center" vertical="center"/>
    </xf>
    <xf numFmtId="191" fontId="43" fillId="38" borderId="35" xfId="0" applyNumberFormat="1" applyFont="1" applyFill="1" applyBorder="1" applyAlignment="1">
      <alignment horizontal="center" vertical="center" shrinkToFit="1"/>
    </xf>
    <xf numFmtId="182" fontId="43" fillId="38" borderId="35" xfId="0" applyNumberFormat="1" applyFont="1" applyFill="1" applyBorder="1" applyAlignment="1">
      <alignment horizontal="center" vertical="center" shrinkToFit="1"/>
    </xf>
    <xf numFmtId="180" fontId="43" fillId="38" borderId="35" xfId="0" applyNumberFormat="1" applyFont="1" applyFill="1" applyBorder="1" applyAlignment="1">
      <alignment vertical="center" shrinkToFit="1"/>
    </xf>
    <xf numFmtId="0" fontId="43" fillId="34" borderId="54" xfId="0" applyFont="1" applyFill="1" applyBorder="1" applyAlignment="1" applyProtection="1">
      <alignment horizontal="left" vertical="center" shrinkToFit="1"/>
      <protection locked="0"/>
    </xf>
    <xf numFmtId="0" fontId="43" fillId="34" borderId="62" xfId="0" applyFont="1" applyFill="1" applyBorder="1" applyAlignment="1" applyProtection="1">
      <alignment horizontal="left" vertical="center" shrinkToFit="1"/>
      <protection locked="0"/>
    </xf>
    <xf numFmtId="176" fontId="43" fillId="34" borderId="10" xfId="0" applyNumberFormat="1" applyFont="1" applyFill="1" applyBorder="1" applyAlignment="1" applyProtection="1">
      <alignment horizontal="center" vertical="center"/>
      <protection locked="0"/>
    </xf>
    <xf numFmtId="176" fontId="43" fillId="34" borderId="10" xfId="0" applyNumberFormat="1" applyFont="1" applyFill="1" applyBorder="1" applyAlignment="1" applyProtection="1">
      <alignment horizontal="center" vertical="center" shrinkToFit="1"/>
      <protection locked="0"/>
    </xf>
    <xf numFmtId="0" fontId="43" fillId="34" borderId="10" xfId="0" applyFont="1" applyFill="1" applyBorder="1" applyAlignment="1" applyProtection="1">
      <alignment horizontal="left" vertical="center" shrinkToFit="1"/>
      <protection locked="0"/>
    </xf>
    <xf numFmtId="176" fontId="43" fillId="34" borderId="10" xfId="0" applyNumberFormat="1" applyFont="1" applyFill="1" applyBorder="1" applyAlignment="1" applyProtection="1">
      <alignment horizontal="right" vertical="center" shrinkToFit="1"/>
      <protection locked="0"/>
    </xf>
    <xf numFmtId="183" fontId="43" fillId="35" borderId="10" xfId="0" applyNumberFormat="1" applyFont="1" applyFill="1" applyBorder="1" applyAlignment="1">
      <alignment horizontal="right" vertical="center"/>
    </xf>
    <xf numFmtId="176" fontId="43" fillId="35" borderId="10" xfId="0" applyNumberFormat="1" applyFont="1" applyFill="1" applyBorder="1" applyAlignment="1">
      <alignment horizontal="right" vertical="center"/>
    </xf>
    <xf numFmtId="0" fontId="43" fillId="34" borderId="18" xfId="0" applyFont="1" applyFill="1" applyBorder="1" applyAlignment="1" applyProtection="1">
      <alignment vertical="center" shrinkToFit="1"/>
      <protection locked="0"/>
    </xf>
    <xf numFmtId="176" fontId="43" fillId="34" borderId="18" xfId="0" applyNumberFormat="1" applyFont="1" applyFill="1" applyBorder="1" applyAlignment="1" applyProtection="1">
      <alignment horizontal="center" vertical="center" shrinkToFit="1"/>
      <protection locked="0"/>
    </xf>
    <xf numFmtId="176" fontId="43" fillId="34" borderId="28" xfId="0" applyNumberFormat="1" applyFont="1" applyFill="1" applyBorder="1" applyAlignment="1" applyProtection="1">
      <alignment horizontal="center" vertical="center" shrinkToFit="1"/>
      <protection locked="0"/>
    </xf>
    <xf numFmtId="0" fontId="43" fillId="34" borderId="37" xfId="0" applyFont="1" applyFill="1" applyBorder="1" applyAlignment="1" applyProtection="1">
      <alignment vertical="center" shrinkToFit="1"/>
      <protection locked="0"/>
    </xf>
    <xf numFmtId="176" fontId="43" fillId="34" borderId="37" xfId="0" applyNumberFormat="1" applyFont="1" applyFill="1" applyBorder="1" applyAlignment="1" applyProtection="1">
      <alignment horizontal="center" vertical="center" shrinkToFit="1"/>
      <protection locked="0"/>
    </xf>
    <xf numFmtId="0" fontId="43" fillId="34" borderId="22" xfId="0" applyFont="1" applyFill="1" applyBorder="1" applyAlignment="1" applyProtection="1">
      <alignment horizontal="center" vertical="center" shrinkToFit="1"/>
      <protection locked="0"/>
    </xf>
    <xf numFmtId="0" fontId="43" fillId="34" borderId="29" xfId="0" applyFont="1" applyFill="1" applyBorder="1" applyAlignment="1" applyProtection="1">
      <alignment horizontal="center" vertical="center" shrinkToFit="1"/>
      <protection locked="0"/>
    </xf>
    <xf numFmtId="176" fontId="43" fillId="35" borderId="10" xfId="0" applyNumberFormat="1" applyFont="1" applyFill="1" applyBorder="1" applyAlignment="1">
      <alignment horizontal="center" vertical="center" shrinkToFit="1"/>
    </xf>
    <xf numFmtId="176" fontId="43" fillId="35" borderId="16" xfId="0" applyNumberFormat="1" applyFont="1" applyFill="1" applyBorder="1" applyAlignment="1">
      <alignment horizontal="center" vertical="center" shrinkToFit="1"/>
    </xf>
    <xf numFmtId="176" fontId="43" fillId="35" borderId="42" xfId="0" applyNumberFormat="1" applyFont="1" applyFill="1" applyBorder="1" applyAlignment="1">
      <alignment horizontal="center" vertical="center" shrinkToFit="1"/>
    </xf>
    <xf numFmtId="0" fontId="20" fillId="0" borderId="18" xfId="0" applyFont="1" applyBorder="1" applyAlignment="1">
      <alignment horizontal="left" vertical="center"/>
    </xf>
    <xf numFmtId="0" fontId="20" fillId="0" borderId="20" xfId="0" applyFont="1" applyBorder="1" applyAlignment="1">
      <alignment horizontal="right" vertical="center"/>
    </xf>
    <xf numFmtId="0" fontId="20" fillId="0" borderId="21" xfId="0" applyFont="1" applyBorder="1" applyAlignment="1">
      <alignment horizontal="right" vertical="center"/>
    </xf>
    <xf numFmtId="176" fontId="20" fillId="35" borderId="21" xfId="0" applyNumberFormat="1" applyFont="1" applyFill="1" applyBorder="1" applyAlignment="1">
      <alignment horizontal="center"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20" xfId="0" applyFont="1" applyBorder="1" applyAlignment="1">
      <alignment horizontal="left" vertical="center" wrapText="1"/>
    </xf>
    <xf numFmtId="177" fontId="20" fillId="0" borderId="21" xfId="0" applyNumberFormat="1" applyFont="1" applyBorder="1" applyAlignment="1" applyProtection="1">
      <alignment horizontal="center" vertical="center" shrinkToFit="1"/>
      <protection locked="0"/>
    </xf>
    <xf numFmtId="177" fontId="20" fillId="35" borderId="0" xfId="0" applyNumberFormat="1" applyFont="1" applyFill="1" applyAlignment="1">
      <alignment horizontal="left" vertical="center" shrinkToFit="1"/>
    </xf>
    <xf numFmtId="177" fontId="20" fillId="35" borderId="26" xfId="0" applyNumberFormat="1" applyFont="1" applyFill="1" applyBorder="1" applyAlignment="1">
      <alignment horizontal="left" vertical="center" shrinkToFit="1"/>
    </xf>
    <xf numFmtId="0" fontId="20" fillId="0" borderId="24" xfId="0" applyFont="1" applyBorder="1" applyAlignment="1">
      <alignment horizontal="left" vertical="center"/>
    </xf>
    <xf numFmtId="0" fontId="20" fillId="0" borderId="23" xfId="0" applyFont="1" applyBorder="1" applyAlignment="1">
      <alignment horizontal="left" vertical="center"/>
    </xf>
    <xf numFmtId="177" fontId="41" fillId="0" borderId="23" xfId="0" applyNumberFormat="1" applyFont="1" applyBorder="1" applyAlignment="1">
      <alignment horizontal="center" vertical="center" shrinkToFit="1"/>
    </xf>
    <xf numFmtId="49" fontId="41" fillId="0" borderId="0" xfId="0" applyNumberFormat="1" applyFont="1" applyAlignment="1">
      <alignment horizontal="left" vertical="center" shrinkToFit="1"/>
    </xf>
    <xf numFmtId="49" fontId="41" fillId="0" borderId="26" xfId="0" applyNumberFormat="1" applyFont="1" applyBorder="1" applyAlignment="1">
      <alignment horizontal="left" vertical="center" shrinkToFit="1"/>
    </xf>
    <xf numFmtId="0" fontId="20" fillId="0" borderId="0" xfId="0" applyFont="1" applyAlignment="1">
      <alignment horizontal="left" vertical="distributed" wrapText="1"/>
    </xf>
    <xf numFmtId="0" fontId="20" fillId="0" borderId="19" xfId="0" applyFont="1" applyBorder="1" applyAlignment="1">
      <alignment horizontal="left" vertical="center"/>
    </xf>
    <xf numFmtId="0" fontId="20" fillId="0" borderId="0" xfId="0" applyFont="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20" fillId="0" borderId="27" xfId="0" applyFont="1" applyBorder="1" applyAlignment="1">
      <alignment horizontal="center" vertical="center" shrinkToFit="1"/>
    </xf>
    <xf numFmtId="0" fontId="20" fillId="0" borderId="28" xfId="0" applyFont="1" applyBorder="1" applyAlignment="1">
      <alignment horizontal="center" vertical="center" shrinkToFit="1"/>
    </xf>
    <xf numFmtId="177" fontId="40" fillId="0" borderId="28" xfId="0" applyNumberFormat="1" applyFont="1" applyBorder="1" applyAlignment="1">
      <alignment horizontal="left" vertical="center" shrinkToFit="1"/>
    </xf>
    <xf numFmtId="177" fontId="14" fillId="0" borderId="28" xfId="0" applyNumberFormat="1" applyFont="1" applyBorder="1" applyAlignment="1">
      <alignment horizontal="left" vertical="center" shrinkToFit="1"/>
    </xf>
    <xf numFmtId="177" fontId="14" fillId="0" borderId="29" xfId="0" applyNumberFormat="1" applyFont="1" applyBorder="1" applyAlignment="1">
      <alignment horizontal="left" vertical="center" shrinkToFit="1"/>
    </xf>
    <xf numFmtId="0" fontId="20" fillId="0" borderId="0" xfId="0" applyFont="1" applyAlignment="1">
      <alignment horizontal="center" vertical="center"/>
    </xf>
    <xf numFmtId="0" fontId="41" fillId="0" borderId="0" xfId="0" applyFont="1" applyAlignment="1">
      <alignment horizontal="center" vertical="center" shrinkToFit="1"/>
    </xf>
    <xf numFmtId="0" fontId="41" fillId="0" borderId="26" xfId="0" applyFont="1" applyBorder="1" applyAlignment="1">
      <alignment horizontal="center" vertical="center" shrinkToFit="1"/>
    </xf>
    <xf numFmtId="0" fontId="40" fillId="0" borderId="0" xfId="0" applyFont="1" applyAlignment="1">
      <alignment horizontal="left" vertical="center" shrinkToFit="1"/>
    </xf>
    <xf numFmtId="0" fontId="20" fillId="0" borderId="19" xfId="0" applyFont="1" applyBorder="1" applyAlignment="1">
      <alignment horizontal="center" vertical="center" shrinkToFit="1"/>
    </xf>
    <xf numFmtId="0" fontId="20" fillId="0" borderId="0" xfId="0" applyFont="1" applyAlignment="1">
      <alignment horizontal="center" vertical="center" shrinkToFit="1"/>
    </xf>
    <xf numFmtId="0" fontId="20" fillId="0" borderId="18" xfId="0" applyFont="1" applyBorder="1" applyAlignment="1">
      <alignment horizontal="left" vertical="center" wrapText="1"/>
    </xf>
    <xf numFmtId="176" fontId="38" fillId="0" borderId="21" xfId="0" applyNumberFormat="1" applyFont="1" applyBorder="1" applyAlignment="1" applyProtection="1">
      <alignment horizontal="center" vertical="center" shrinkToFit="1"/>
      <protection locked="0"/>
    </xf>
    <xf numFmtId="0" fontId="40" fillId="0" borderId="0" xfId="0" applyFont="1" applyAlignment="1" applyProtection="1">
      <alignment vertical="center" shrinkToFit="1"/>
      <protection locked="0"/>
    </xf>
    <xf numFmtId="0" fontId="40" fillId="0" borderId="0" xfId="0" applyFont="1" applyAlignment="1" applyProtection="1">
      <alignment horizontal="left" vertical="center" shrinkToFit="1"/>
      <protection locked="0"/>
    </xf>
    <xf numFmtId="0" fontId="22" fillId="0" borderId="0" xfId="0" applyFont="1" applyAlignment="1">
      <alignment horizontal="right" vertical="center"/>
    </xf>
    <xf numFmtId="0" fontId="40" fillId="0" borderId="0" xfId="0" applyFont="1" applyAlignment="1" applyProtection="1">
      <alignment horizontal="center" vertical="center" shrinkToFit="1"/>
      <protection locked="0"/>
    </xf>
    <xf numFmtId="0" fontId="20" fillId="0" borderId="0" xfId="0" applyFont="1" applyAlignment="1">
      <alignment horizontal="right" vertical="center"/>
    </xf>
    <xf numFmtId="0" fontId="25" fillId="0" borderId="0" xfId="0" applyFont="1" applyAlignment="1">
      <alignment horizontal="left" vertical="center" wrapText="1"/>
    </xf>
    <xf numFmtId="0" fontId="42" fillId="0" borderId="18" xfId="0" applyFont="1" applyBorder="1" applyAlignment="1" applyProtection="1">
      <alignment horizontal="center" vertical="center" wrapText="1"/>
      <protection locked="0"/>
    </xf>
    <xf numFmtId="0" fontId="29" fillId="0" borderId="18" xfId="0" applyFont="1" applyBorder="1" applyAlignment="1">
      <alignment horizontal="left" vertical="center" wrapText="1"/>
    </xf>
    <xf numFmtId="0" fontId="20" fillId="0" borderId="28" xfId="0" applyFont="1" applyBorder="1" applyAlignment="1">
      <alignment horizontal="left" vertical="center" wrapText="1"/>
    </xf>
    <xf numFmtId="0" fontId="20" fillId="0" borderId="18" xfId="0" applyFont="1" applyBorder="1" applyAlignment="1">
      <alignment horizontal="left" vertical="center" shrinkToFit="1"/>
    </xf>
    <xf numFmtId="0" fontId="27" fillId="0" borderId="18" xfId="0" applyFont="1" applyBorder="1" applyAlignment="1">
      <alignment horizontal="left" vertical="distributed" wrapText="1"/>
    </xf>
    <xf numFmtId="0" fontId="20" fillId="0" borderId="18" xfId="0" applyFont="1" applyBorder="1" applyAlignment="1">
      <alignment horizontal="center" vertical="center" wrapText="1"/>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42" fillId="0" borderId="20" xfId="0" applyFont="1" applyBorder="1" applyAlignment="1" applyProtection="1">
      <alignment horizontal="center" vertical="center" wrapText="1"/>
      <protection locked="0"/>
    </xf>
    <xf numFmtId="0" fontId="42" fillId="0" borderId="22" xfId="0" applyFont="1" applyBorder="1" applyAlignment="1" applyProtection="1">
      <alignment horizontal="center" vertical="center" wrapText="1"/>
      <protection locked="0"/>
    </xf>
    <xf numFmtId="49" fontId="40" fillId="0" borderId="18" xfId="0" applyNumberFormat="1" applyFont="1" applyBorder="1" applyAlignment="1" applyProtection="1">
      <alignment horizontal="left" vertical="center" shrinkToFit="1"/>
      <protection locked="0"/>
    </xf>
    <xf numFmtId="0" fontId="20" fillId="0" borderId="18" xfId="0" applyFont="1" applyBorder="1" applyAlignment="1">
      <alignment horizontal="center" vertical="center" wrapText="1" shrinkToFit="1"/>
    </xf>
    <xf numFmtId="0" fontId="20" fillId="0" borderId="18" xfId="0" applyFont="1" applyBorder="1" applyAlignment="1">
      <alignment horizontal="center" vertical="center" shrinkToFit="1"/>
    </xf>
    <xf numFmtId="49" fontId="40" fillId="0" borderId="20" xfId="0" applyNumberFormat="1" applyFont="1" applyBorder="1" applyAlignment="1" applyProtection="1">
      <alignment horizontal="left" vertical="center" shrinkToFit="1"/>
      <protection locked="0"/>
    </xf>
    <xf numFmtId="49" fontId="40" fillId="0" borderId="21" xfId="0" applyNumberFormat="1" applyFont="1" applyBorder="1" applyAlignment="1" applyProtection="1">
      <alignment horizontal="left" vertical="center" shrinkToFit="1"/>
      <protection locked="0"/>
    </xf>
    <xf numFmtId="49" fontId="40" fillId="0" borderId="22" xfId="0" applyNumberFormat="1" applyFont="1" applyBorder="1" applyAlignment="1" applyProtection="1">
      <alignment horizontal="left" vertical="center" shrinkToFit="1"/>
      <protection locked="0"/>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9" xfId="0" applyFont="1" applyBorder="1" applyAlignment="1">
      <alignment horizontal="center" vertical="center" wrapText="1"/>
    </xf>
    <xf numFmtId="0" fontId="27" fillId="0" borderId="24" xfId="0" applyFont="1" applyBorder="1" applyAlignment="1" applyProtection="1">
      <alignment horizontal="center" vertical="center" wrapText="1" shrinkToFit="1"/>
      <protection locked="0"/>
    </xf>
    <xf numFmtId="0" fontId="27" fillId="0" borderId="23" xfId="0" applyFont="1" applyBorder="1" applyAlignment="1" applyProtection="1">
      <alignment horizontal="center" vertical="center" wrapText="1" shrinkToFit="1"/>
      <protection locked="0"/>
    </xf>
    <xf numFmtId="0" fontId="27" fillId="0" borderId="25" xfId="0" applyFont="1" applyBorder="1" applyAlignment="1" applyProtection="1">
      <alignment horizontal="center" vertical="center" wrapText="1" shrinkToFit="1"/>
      <protection locked="0"/>
    </xf>
    <xf numFmtId="0" fontId="27" fillId="0" borderId="27" xfId="0" applyFont="1" applyBorder="1" applyAlignment="1" applyProtection="1">
      <alignment horizontal="center" vertical="center" wrapText="1" shrinkToFit="1"/>
      <protection locked="0"/>
    </xf>
    <xf numFmtId="0" fontId="27" fillId="0" borderId="28" xfId="0" applyFont="1" applyBorder="1" applyAlignment="1" applyProtection="1">
      <alignment horizontal="center" vertical="center" wrapText="1" shrinkToFit="1"/>
      <protection locked="0"/>
    </xf>
    <xf numFmtId="0" fontId="27" fillId="0" borderId="29" xfId="0" applyFont="1" applyBorder="1" applyAlignment="1" applyProtection="1">
      <alignment horizontal="center" vertical="center" wrapText="1" shrinkToFit="1"/>
      <protection locked="0"/>
    </xf>
    <xf numFmtId="0" fontId="25" fillId="0" borderId="0" xfId="0" applyFont="1" applyAlignment="1">
      <alignment horizontal="center" vertical="center" wrapText="1"/>
    </xf>
    <xf numFmtId="0" fontId="20" fillId="0" borderId="24" xfId="0" applyFont="1" applyBorder="1" applyAlignment="1">
      <alignment horizontal="left" vertical="center" wrapText="1"/>
    </xf>
    <xf numFmtId="0" fontId="20" fillId="0" borderId="23" xfId="0" applyFont="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182" fontId="22" fillId="35" borderId="20" xfId="0" applyNumberFormat="1" applyFont="1" applyFill="1" applyBorder="1" applyAlignment="1">
      <alignment horizontal="right" vertical="center" shrinkToFit="1"/>
    </xf>
    <xf numFmtId="182" fontId="22" fillId="35" borderId="21" xfId="0" applyNumberFormat="1" applyFont="1" applyFill="1" applyBorder="1" applyAlignment="1">
      <alignment horizontal="right" vertical="center" shrinkToFit="1"/>
    </xf>
    <xf numFmtId="182" fontId="22" fillId="35" borderId="22" xfId="0" applyNumberFormat="1" applyFont="1" applyFill="1" applyBorder="1" applyAlignment="1">
      <alignment horizontal="right" vertical="center" shrinkToFit="1"/>
    </xf>
    <xf numFmtId="0" fontId="22" fillId="0" borderId="18" xfId="0" applyFont="1" applyBorder="1" applyAlignment="1">
      <alignment horizontal="center" vertical="center" shrinkToFit="1"/>
    </xf>
    <xf numFmtId="0" fontId="42" fillId="0" borderId="18" xfId="0" applyFont="1" applyBorder="1" applyAlignment="1" applyProtection="1">
      <alignment horizontal="center" vertical="center" shrinkToFit="1"/>
      <protection locked="0"/>
    </xf>
    <xf numFmtId="0" fontId="22" fillId="0" borderId="23"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189" fontId="22" fillId="35" borderId="18" xfId="0" applyNumberFormat="1" applyFont="1" applyFill="1" applyBorder="1" applyAlignment="1">
      <alignment horizontal="center" vertical="center" shrinkToFit="1"/>
    </xf>
    <xf numFmtId="0" fontId="22" fillId="0" borderId="20" xfId="0" applyFont="1" applyBorder="1" applyAlignment="1">
      <alignment horizontal="center" vertical="center" shrinkToFit="1"/>
    </xf>
    <xf numFmtId="0" fontId="20" fillId="0" borderId="0" xfId="0" applyFont="1" applyAlignment="1">
      <alignment horizontal="left" vertical="center" wrapText="1"/>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176" fontId="22" fillId="35" borderId="18" xfId="0" applyNumberFormat="1" applyFont="1" applyFill="1" applyBorder="1" applyAlignment="1">
      <alignment horizontal="center" vertical="center"/>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189" fontId="22" fillId="35" borderId="20" xfId="0" applyNumberFormat="1" applyFont="1" applyFill="1" applyBorder="1" applyAlignment="1">
      <alignment horizontal="center" vertical="center" shrinkToFit="1"/>
    </xf>
    <xf numFmtId="189" fontId="22" fillId="35" borderId="21" xfId="0" applyNumberFormat="1" applyFont="1" applyFill="1" applyBorder="1" applyAlignment="1">
      <alignment horizontal="center" vertical="center" shrinkToFit="1"/>
    </xf>
    <xf numFmtId="189" fontId="22" fillId="35" borderId="22" xfId="0" applyNumberFormat="1" applyFont="1" applyFill="1" applyBorder="1" applyAlignment="1">
      <alignment horizontal="center" vertical="center" shrinkToFit="1"/>
    </xf>
    <xf numFmtId="189" fontId="20" fillId="35" borderId="21" xfId="0" applyNumberFormat="1" applyFont="1" applyFill="1" applyBorder="1" applyAlignment="1">
      <alignment horizontal="center" vertical="center" wrapText="1"/>
    </xf>
    <xf numFmtId="190" fontId="20" fillId="35" borderId="21" xfId="0" applyNumberFormat="1" applyFont="1" applyFill="1" applyBorder="1" applyAlignment="1">
      <alignment horizontal="center" vertical="center" shrinkToFit="1"/>
    </xf>
    <xf numFmtId="0" fontId="0" fillId="0" borderId="39" xfId="0" applyBorder="1" applyAlignment="1">
      <alignment horizontal="center" vertical="center"/>
    </xf>
    <xf numFmtId="0" fontId="28" fillId="35" borderId="20" xfId="0" applyFont="1" applyFill="1" applyBorder="1" applyAlignment="1">
      <alignment horizontal="center" vertical="center"/>
    </xf>
    <xf numFmtId="0" fontId="28" fillId="35" borderId="22" xfId="0" applyFont="1" applyFill="1" applyBorder="1" applyAlignment="1">
      <alignment horizontal="center" vertical="center"/>
    </xf>
    <xf numFmtId="0" fontId="20" fillId="0" borderId="20" xfId="0" applyFont="1" applyBorder="1" applyAlignment="1">
      <alignment horizontal="left" vertical="center" shrinkToFit="1"/>
    </xf>
    <xf numFmtId="0" fontId="27" fillId="0" borderId="22" xfId="0" applyFont="1" applyBorder="1" applyAlignment="1">
      <alignment horizontal="left" vertical="center" wrapText="1"/>
    </xf>
    <xf numFmtId="0" fontId="27" fillId="0" borderId="18" xfId="0" applyFont="1" applyBorder="1" applyAlignment="1">
      <alignment horizontal="left" vertical="center" wrapText="1"/>
    </xf>
    <xf numFmtId="0" fontId="28" fillId="0" borderId="20"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2" fillId="0" borderId="18" xfId="0" applyFont="1" applyBorder="1" applyAlignment="1">
      <alignment horizontal="left" vertical="center"/>
    </xf>
    <xf numFmtId="0" fontId="22" fillId="0" borderId="24"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0" xfId="0" applyFont="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189" fontId="22" fillId="35" borderId="23" xfId="0" applyNumberFormat="1" applyFont="1" applyFill="1" applyBorder="1" applyAlignment="1">
      <alignment horizontal="center" vertical="center" shrinkToFit="1"/>
    </xf>
    <xf numFmtId="189" fontId="22" fillId="35" borderId="0" xfId="0" applyNumberFormat="1" applyFont="1" applyFill="1" applyAlignment="1">
      <alignment horizontal="center" vertical="center" shrinkToFit="1"/>
    </xf>
    <xf numFmtId="189" fontId="22" fillId="35" borderId="28" xfId="0" applyNumberFormat="1" applyFont="1" applyFill="1" applyBorder="1" applyAlignment="1">
      <alignment horizontal="center" vertical="center" shrinkToFit="1"/>
    </xf>
    <xf numFmtId="0" fontId="22" fillId="0" borderId="25" xfId="0" applyFont="1" applyBorder="1" applyAlignment="1">
      <alignment horizontal="left" vertical="center" shrinkToFit="1"/>
    </xf>
    <xf numFmtId="0" fontId="22" fillId="0" borderId="26" xfId="0" applyFont="1" applyBorder="1" applyAlignment="1">
      <alignment horizontal="left" vertical="center" shrinkToFit="1"/>
    </xf>
    <xf numFmtId="0" fontId="22" fillId="0" borderId="29" xfId="0" applyFont="1" applyBorder="1" applyAlignment="1">
      <alignment horizontal="left" vertical="center" shrinkToFit="1"/>
    </xf>
    <xf numFmtId="190" fontId="22" fillId="35" borderId="20" xfId="0" applyNumberFormat="1" applyFont="1" applyFill="1" applyBorder="1" applyAlignment="1">
      <alignment horizontal="center" vertical="center" shrinkToFit="1"/>
    </xf>
    <xf numFmtId="190" fontId="22" fillId="35" borderId="21"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xf>
    <xf numFmtId="190" fontId="22" fillId="35" borderId="28" xfId="0" applyNumberFormat="1" applyFont="1" applyFill="1" applyBorder="1" applyAlignment="1">
      <alignment horizontal="center" vertical="center"/>
    </xf>
    <xf numFmtId="0" fontId="22" fillId="0" borderId="25" xfId="0" applyFont="1" applyBorder="1" applyAlignment="1">
      <alignment horizontal="center" vertical="center" shrinkToFit="1"/>
    </xf>
    <xf numFmtId="0" fontId="22" fillId="0" borderId="29" xfId="0" applyFont="1" applyBorder="1" applyAlignment="1">
      <alignment horizontal="center" vertical="center" shrinkToFit="1"/>
    </xf>
    <xf numFmtId="0" fontId="20" fillId="39" borderId="24" xfId="0" applyFont="1" applyFill="1" applyBorder="1" applyAlignment="1">
      <alignment horizontal="left" vertical="center" wrapText="1" shrinkToFit="1"/>
    </xf>
    <xf numFmtId="0" fontId="20" fillId="39" borderId="23" xfId="0" applyFont="1" applyFill="1" applyBorder="1" applyAlignment="1">
      <alignment horizontal="left" vertical="center" wrapText="1" shrinkToFit="1"/>
    </xf>
    <xf numFmtId="0" fontId="20" fillId="39" borderId="25" xfId="0" applyFont="1" applyFill="1" applyBorder="1" applyAlignment="1">
      <alignment horizontal="left" vertical="center" wrapText="1" shrinkToFit="1"/>
    </xf>
    <xf numFmtId="0" fontId="20" fillId="39" borderId="19"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6" xfId="0" applyFont="1" applyFill="1" applyBorder="1" applyAlignment="1">
      <alignment horizontal="left" vertical="center" wrapText="1" shrinkToFit="1"/>
    </xf>
    <xf numFmtId="0" fontId="20" fillId="0" borderId="24"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190" fontId="22" fillId="35" borderId="24"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shrinkToFit="1"/>
    </xf>
    <xf numFmtId="0" fontId="22" fillId="0" borderId="24"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18" xfId="0" applyFont="1" applyBorder="1" applyAlignment="1">
      <alignment horizontal="center" vertical="center" wrapText="1"/>
    </xf>
    <xf numFmtId="0" fontId="40" fillId="0" borderId="24" xfId="0" applyFont="1" applyBorder="1" applyAlignment="1">
      <alignment horizontal="center" vertical="center" shrinkToFit="1"/>
    </xf>
    <xf numFmtId="0" fontId="40" fillId="0" borderId="23" xfId="0" applyFont="1" applyBorder="1" applyAlignment="1">
      <alignment horizontal="center" vertical="center" shrinkToFit="1"/>
    </xf>
    <xf numFmtId="0" fontId="40" fillId="0" borderId="25" xfId="0" applyFont="1" applyBorder="1" applyAlignment="1">
      <alignment horizontal="center" vertical="center" shrinkToFit="1"/>
    </xf>
    <xf numFmtId="0" fontId="40" fillId="0" borderId="19" xfId="0" applyFont="1" applyBorder="1" applyAlignment="1">
      <alignment horizontal="center" vertical="center" shrinkToFit="1"/>
    </xf>
    <xf numFmtId="0" fontId="40" fillId="0" borderId="0" xfId="0" applyFont="1" applyAlignment="1">
      <alignment horizontal="center" vertical="center" shrinkToFit="1"/>
    </xf>
    <xf numFmtId="0" fontId="40" fillId="0" borderId="26" xfId="0" applyFont="1" applyBorder="1" applyAlignment="1">
      <alignment horizontal="center" vertical="center" shrinkToFit="1"/>
    </xf>
    <xf numFmtId="0" fontId="22" fillId="0" borderId="19"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29" xfId="0" applyFont="1" applyBorder="1" applyAlignment="1" applyProtection="1">
      <alignment horizontal="center" vertical="center" shrinkToFit="1"/>
      <protection locked="0"/>
    </xf>
    <xf numFmtId="0" fontId="22" fillId="0" borderId="0" xfId="0" applyFont="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0" xfId="0" applyFont="1" applyAlignment="1">
      <alignment horizontal="center" vertical="center"/>
    </xf>
    <xf numFmtId="0" fontId="22" fillId="0" borderId="19"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18" xfId="0" applyFont="1" applyBorder="1" applyAlignment="1">
      <alignment horizontal="center" vertical="center"/>
    </xf>
    <xf numFmtId="0" fontId="22" fillId="0" borderId="23" xfId="0"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177" fontId="40" fillId="0" borderId="21" xfId="0" applyNumberFormat="1" applyFont="1" applyBorder="1" applyAlignment="1" applyProtection="1">
      <alignment horizontal="center" vertical="center" shrinkToFit="1"/>
      <protection locked="0"/>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shrinkToFit="1"/>
    </xf>
    <xf numFmtId="0" fontId="25" fillId="0" borderId="28" xfId="0" applyFont="1" applyBorder="1" applyAlignment="1">
      <alignment horizontal="center" vertical="center"/>
    </xf>
    <xf numFmtId="0" fontId="25" fillId="0" borderId="0" xfId="0" applyFont="1" applyAlignment="1">
      <alignment horizontal="left" vertical="center"/>
    </xf>
    <xf numFmtId="0" fontId="30" fillId="33" borderId="30" xfId="0" applyFont="1" applyFill="1" applyBorder="1" applyAlignment="1">
      <alignment horizontal="center" vertical="center"/>
    </xf>
    <xf numFmtId="0" fontId="30" fillId="33" borderId="11" xfId="0" applyFont="1" applyFill="1" applyBorder="1" applyAlignment="1">
      <alignment horizontal="center" vertical="center"/>
    </xf>
    <xf numFmtId="0" fontId="23" fillId="0" borderId="20" xfId="0" applyFont="1" applyBorder="1" applyAlignment="1">
      <alignment horizontal="center" vertical="center"/>
    </xf>
    <xf numFmtId="0" fontId="23" fillId="0" borderId="40" xfId="0" applyFont="1" applyBorder="1" applyAlignment="1">
      <alignment horizontal="center" vertical="center"/>
    </xf>
    <xf numFmtId="0" fontId="23" fillId="35" borderId="30" xfId="0" applyFont="1" applyFill="1" applyBorder="1" applyAlignment="1">
      <alignment horizontal="left" vertical="center" shrinkToFit="1"/>
    </xf>
    <xf numFmtId="0" fontId="23" fillId="35" borderId="32"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64" xfId="0" applyFont="1" applyBorder="1" applyAlignment="1">
      <alignment horizontal="left" vertical="center" wrapText="1"/>
    </xf>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23" fillId="38" borderId="67" xfId="0" applyFont="1" applyFill="1" applyBorder="1" applyAlignment="1">
      <alignment horizontal="left" vertical="center" shrinkToFit="1"/>
    </xf>
    <xf numFmtId="0" fontId="23" fillId="38" borderId="34" xfId="0" applyFont="1" applyFill="1" applyBorder="1" applyAlignment="1">
      <alignment horizontal="left" vertical="center" shrinkToFit="1"/>
    </xf>
    <xf numFmtId="0" fontId="23" fillId="38" borderId="48" xfId="0" applyFont="1" applyFill="1" applyBorder="1" applyAlignment="1">
      <alignment horizontal="left" vertical="center" shrinkToFit="1"/>
    </xf>
    <xf numFmtId="0" fontId="23" fillId="34" borderId="68" xfId="0" applyFont="1" applyFill="1" applyBorder="1" applyAlignment="1" applyProtection="1">
      <alignment horizontal="left" vertical="center" shrinkToFit="1"/>
      <protection locked="0"/>
    </xf>
    <xf numFmtId="0" fontId="23" fillId="34" borderId="69" xfId="0" applyFont="1" applyFill="1" applyBorder="1" applyAlignment="1" applyProtection="1">
      <alignment horizontal="left" vertical="center" shrinkToFit="1"/>
      <protection locked="0"/>
    </xf>
    <xf numFmtId="0" fontId="23" fillId="34" borderId="70" xfId="0" applyFont="1" applyFill="1" applyBorder="1" applyAlignment="1" applyProtection="1">
      <alignment horizontal="left" vertical="center" shrinkToFit="1"/>
      <protection locked="0"/>
    </xf>
    <xf numFmtId="0" fontId="23" fillId="34" borderId="20" xfId="0" applyFont="1" applyFill="1" applyBorder="1" applyAlignment="1" applyProtection="1">
      <alignment horizontal="left" vertical="center" shrinkToFit="1"/>
      <protection locked="0"/>
    </xf>
    <xf numFmtId="0" fontId="23" fillId="34" borderId="21" xfId="0" applyFont="1" applyFill="1" applyBorder="1" applyAlignment="1" applyProtection="1">
      <alignment horizontal="left" vertical="center" shrinkToFit="1"/>
      <protection locked="0"/>
    </xf>
    <xf numFmtId="0" fontId="23" fillId="34" borderId="22" xfId="0" applyFont="1" applyFill="1" applyBorder="1" applyAlignment="1" applyProtection="1">
      <alignment horizontal="left" vertical="center" shrinkToFit="1"/>
      <protection locked="0"/>
    </xf>
    <xf numFmtId="0" fontId="23" fillId="0" borderId="0" xfId="0" applyFont="1" applyAlignment="1">
      <alignment horizontal="left" vertical="center" wrapText="1"/>
    </xf>
    <xf numFmtId="0" fontId="23" fillId="38" borderId="19"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6" xfId="0" applyFont="1" applyFill="1" applyBorder="1" applyAlignment="1">
      <alignment horizontal="left" vertical="center" shrinkToFit="1"/>
    </xf>
    <xf numFmtId="0" fontId="43" fillId="34" borderId="68" xfId="0" applyFont="1" applyFill="1" applyBorder="1" applyAlignment="1" applyProtection="1">
      <alignment horizontal="left" vertical="center" shrinkToFit="1"/>
      <protection locked="0"/>
    </xf>
    <xf numFmtId="0" fontId="43" fillId="34" borderId="69" xfId="0" applyFont="1" applyFill="1" applyBorder="1" applyAlignment="1" applyProtection="1">
      <alignment horizontal="left" vertical="center" shrinkToFit="1"/>
      <protection locked="0"/>
    </xf>
    <xf numFmtId="0" fontId="43" fillId="34" borderId="70" xfId="0" applyFont="1" applyFill="1" applyBorder="1" applyAlignment="1" applyProtection="1">
      <alignment horizontal="left" vertical="center" shrinkToFit="1"/>
      <protection locked="0"/>
    </xf>
    <xf numFmtId="0" fontId="43" fillId="34" borderId="20" xfId="0" applyFont="1" applyFill="1" applyBorder="1" applyAlignment="1" applyProtection="1">
      <alignment horizontal="left" vertical="center" shrinkToFit="1"/>
      <protection locked="0"/>
    </xf>
    <xf numFmtId="0" fontId="43" fillId="34" borderId="21" xfId="0" applyFont="1" applyFill="1" applyBorder="1" applyAlignment="1" applyProtection="1">
      <alignment horizontal="left" vertical="center" shrinkToFit="1"/>
      <protection locked="0"/>
    </xf>
    <xf numFmtId="0" fontId="43" fillId="34" borderId="22" xfId="0" applyFont="1" applyFill="1" applyBorder="1" applyAlignment="1" applyProtection="1">
      <alignment horizontal="left" vertical="center" shrinkToFit="1"/>
      <protection locked="0"/>
    </xf>
    <xf numFmtId="0" fontId="23" fillId="0" borderId="30" xfId="0" applyFont="1" applyBorder="1" applyAlignment="1">
      <alignment horizontal="center" vertical="center"/>
    </xf>
    <xf numFmtId="0" fontId="23" fillId="0" borderId="11" xfId="0" applyFont="1" applyBorder="1" applyAlignment="1">
      <alignment horizontal="center" vertical="center"/>
    </xf>
    <xf numFmtId="0" fontId="43" fillId="34" borderId="38" xfId="0" applyFont="1" applyFill="1" applyBorder="1" applyAlignment="1" applyProtection="1">
      <alignment horizontal="left" vertical="top" wrapText="1"/>
      <protection locked="0"/>
    </xf>
    <xf numFmtId="0" fontId="23" fillId="34" borderId="34"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17"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5" xfId="0" applyFont="1" applyFill="1" applyBorder="1" applyAlignment="1" applyProtection="1">
      <alignment horizontal="left" vertical="top" wrapText="1"/>
      <protection locked="0"/>
    </xf>
    <xf numFmtId="0" fontId="23" fillId="34" borderId="33" xfId="0" applyFont="1" applyFill="1" applyBorder="1" applyAlignment="1" applyProtection="1">
      <alignment horizontal="left" vertical="top" wrapText="1"/>
      <protection locked="0"/>
    </xf>
    <xf numFmtId="0" fontId="23" fillId="34" borderId="35" xfId="0" applyFont="1" applyFill="1" applyBorder="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176" fontId="23" fillId="35" borderId="30"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30"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xf numFmtId="0" fontId="23" fillId="0" borderId="0" xfId="0" applyFont="1" applyAlignment="1">
      <alignment horizontal="left" vertical="center"/>
    </xf>
    <xf numFmtId="0" fontId="23" fillId="0" borderId="46"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44" xfId="0" applyFont="1" applyBorder="1" applyAlignment="1">
      <alignment horizontal="center" vertical="center" shrinkToFit="1"/>
    </xf>
    <xf numFmtId="0" fontId="37" fillId="0" borderId="0" xfId="0" applyFont="1" applyAlignment="1">
      <alignment horizontal="left" vertical="center"/>
    </xf>
    <xf numFmtId="185" fontId="23" fillId="0" borderId="16" xfId="0" applyNumberFormat="1" applyFont="1" applyBorder="1" applyAlignment="1">
      <alignment horizontal="center" vertical="center" textRotation="255"/>
    </xf>
    <xf numFmtId="185" fontId="23" fillId="0" borderId="14" xfId="0" applyNumberFormat="1" applyFont="1" applyBorder="1" applyAlignment="1">
      <alignment horizontal="center" vertical="center" textRotation="255"/>
    </xf>
    <xf numFmtId="185" fontId="23" fillId="0" borderId="12" xfId="0" applyNumberFormat="1" applyFont="1" applyBorder="1" applyAlignment="1">
      <alignment horizontal="center" vertical="center" textRotation="255"/>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30" xfId="0" applyFont="1" applyBorder="1" applyAlignment="1">
      <alignment horizontal="center" vertical="center" shrinkToFit="1"/>
    </xf>
    <xf numFmtId="0" fontId="23" fillId="0" borderId="43" xfId="0" applyFont="1" applyBorder="1" applyAlignment="1">
      <alignment horizontal="center" vertical="center" shrinkToFit="1"/>
    </xf>
    <xf numFmtId="0" fontId="36" fillId="0" borderId="0" xfId="0" applyFont="1" applyAlignment="1">
      <alignment horizontal="left"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46" xfId="0" applyFont="1"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40">
    <dxf>
      <font>
        <b val="0"/>
        <i val="0"/>
        <strike val="0"/>
        <condense val="0"/>
        <extend val="0"/>
        <outline val="0"/>
        <shadow val="0"/>
        <u val="none"/>
        <vertAlign val="baseline"/>
        <sz val="11"/>
        <color theme="1"/>
        <name val="游ゴシック"/>
        <scheme val="minor"/>
      </font>
      <numFmt numFmtId="192" formatCode="yyyy/m/d;@"/>
      <fill>
        <patternFill patternType="none">
          <fgColor indexed="64"/>
          <bgColor indexed="65"/>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30" formatCode="@"/>
    </dxf>
    <dxf>
      <numFmt numFmtId="30" formatCode="@"/>
    </dxf>
    <dxf>
      <numFmt numFmtId="30" formatCode="@"/>
    </dxf>
    <dxf>
      <numFmt numFmtId="0" formatCode="General"/>
    </dxf>
    <dxf>
      <numFmt numFmtId="30" formatCode="@"/>
    </dxf>
    <dxf>
      <font>
        <b val="0"/>
        <i val="0"/>
        <strike val="0"/>
        <condense val="0"/>
        <extend val="0"/>
        <outline val="0"/>
        <shadow val="0"/>
        <u val="none"/>
        <vertAlign val="baseline"/>
        <sz val="11"/>
        <color theme="1"/>
        <name val="游ゴシック"/>
        <scheme val="minor"/>
      </font>
      <numFmt numFmtId="181" formatCode="0_);[Red]\(0\)"/>
      <border diagonalUp="0" diagonalDown="0">
        <left/>
        <right style="thin">
          <color theme="4" tint="0.39997558519241921"/>
        </right>
        <top style="thin">
          <color theme="4" tint="0.39997558519241921"/>
        </top>
        <bottom style="thin">
          <color theme="4" tint="0.39997558519241921"/>
        </bottom>
        <vertical/>
        <horizontal/>
      </border>
    </dxf>
    <dxf>
      <numFmt numFmtId="179" formatCode="0.0_);[Red]\(0.0\)"/>
    </dxf>
    <dxf>
      <numFmt numFmtId="181" formatCode="0_);[Red]\(0\)"/>
    </dxf>
    <dxf>
      <font>
        <b val="0"/>
        <i val="0"/>
        <strike val="0"/>
        <condense val="0"/>
        <extend val="0"/>
        <outline val="0"/>
        <shadow val="0"/>
        <u val="none"/>
        <vertAlign val="baseline"/>
        <sz val="11"/>
        <color theme="1"/>
        <name val="游ゴシック"/>
        <scheme val="minor"/>
      </font>
    </dxf>
    <dxf>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174171</xdr:colOff>
      <xdr:row>5</xdr:row>
      <xdr:rowOff>163286</xdr:rowOff>
    </xdr:from>
    <xdr:to>
      <xdr:col>13</xdr:col>
      <xdr:colOff>193942</xdr:colOff>
      <xdr:row>5</xdr:row>
      <xdr:rowOff>163286</xdr:rowOff>
    </xdr:to>
    <xdr:cxnSp macro="">
      <xdr:nvCxnSpPr>
        <xdr:cNvPr id="2" name="直線矢印コネクタ 1">
          <a:extLst>
            <a:ext uri="{FF2B5EF4-FFF2-40B4-BE49-F238E27FC236}">
              <a16:creationId xmlns:a16="http://schemas.microsoft.com/office/drawing/2014/main" id="{00000000-0008-0000-0300-000003000000}"/>
            </a:ext>
          </a:extLst>
        </xdr:cNvPr>
        <xdr:cNvCxnSpPr/>
      </xdr:nvCxnSpPr>
      <xdr:spPr bwMode="auto">
        <a:xfrm>
          <a:off x="2677885" y="1317172"/>
          <a:ext cx="2266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1814</xdr:colOff>
      <xdr:row>6</xdr:row>
      <xdr:rowOff>150586</xdr:rowOff>
    </xdr:from>
    <xdr:to>
      <xdr:col>16</xdr:col>
      <xdr:colOff>45356</xdr:colOff>
      <xdr:row>6</xdr:row>
      <xdr:rowOff>150586</xdr:rowOff>
    </xdr:to>
    <xdr:cxnSp macro="">
      <xdr:nvCxnSpPr>
        <xdr:cNvPr id="3" name="直線矢印コネクタ 2">
          <a:extLst>
            <a:ext uri="{FF2B5EF4-FFF2-40B4-BE49-F238E27FC236}">
              <a16:creationId xmlns:a16="http://schemas.microsoft.com/office/drawing/2014/main" id="{00000000-0008-0000-0300-000004000000}"/>
            </a:ext>
          </a:extLst>
        </xdr:cNvPr>
        <xdr:cNvCxnSpPr/>
      </xdr:nvCxnSpPr>
      <xdr:spPr bwMode="auto">
        <a:xfrm>
          <a:off x="2919185" y="1685472"/>
          <a:ext cx="4572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116114</xdr:colOff>
      <xdr:row>7</xdr:row>
      <xdr:rowOff>175986</xdr:rowOff>
    </xdr:from>
    <xdr:to>
      <xdr:col>16</xdr:col>
      <xdr:colOff>159656</xdr:colOff>
      <xdr:row>7</xdr:row>
      <xdr:rowOff>175986</xdr:rowOff>
    </xdr:to>
    <xdr:cxnSp macro="">
      <xdr:nvCxnSpPr>
        <xdr:cNvPr id="4" name="直線矢印コネクタ 3">
          <a:extLst>
            <a:ext uri="{FF2B5EF4-FFF2-40B4-BE49-F238E27FC236}">
              <a16:creationId xmlns:a16="http://schemas.microsoft.com/office/drawing/2014/main" id="{00000000-0008-0000-0300-000005000000}"/>
            </a:ext>
          </a:extLst>
        </xdr:cNvPr>
        <xdr:cNvCxnSpPr/>
      </xdr:nvCxnSpPr>
      <xdr:spPr bwMode="auto">
        <a:xfrm>
          <a:off x="3033485" y="2091872"/>
          <a:ext cx="4572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87085</xdr:colOff>
      <xdr:row>8</xdr:row>
      <xdr:rowOff>150586</xdr:rowOff>
    </xdr:from>
    <xdr:to>
      <xdr:col>16</xdr:col>
      <xdr:colOff>191556</xdr:colOff>
      <xdr:row>8</xdr:row>
      <xdr:rowOff>150586</xdr:rowOff>
    </xdr:to>
    <xdr:cxnSp macro="">
      <xdr:nvCxnSpPr>
        <xdr:cNvPr id="5" name="直線矢印コネクタ 4">
          <a:extLst>
            <a:ext uri="{FF2B5EF4-FFF2-40B4-BE49-F238E27FC236}">
              <a16:creationId xmlns:a16="http://schemas.microsoft.com/office/drawing/2014/main" id="{00000000-0008-0000-0300-000006000000}"/>
            </a:ext>
          </a:extLst>
        </xdr:cNvPr>
        <xdr:cNvCxnSpPr/>
      </xdr:nvCxnSpPr>
      <xdr:spPr bwMode="auto">
        <a:xfrm>
          <a:off x="3211285" y="2447472"/>
          <a:ext cx="3113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134256</xdr:colOff>
      <xdr:row>10</xdr:row>
      <xdr:rowOff>150586</xdr:rowOff>
    </xdr:from>
    <xdr:to>
      <xdr:col>17</xdr:col>
      <xdr:colOff>130728</xdr:colOff>
      <xdr:row>10</xdr:row>
      <xdr:rowOff>150586</xdr:rowOff>
    </xdr:to>
    <xdr:cxnSp macro="">
      <xdr:nvCxnSpPr>
        <xdr:cNvPr id="6" name="直線矢印コネクタ 5">
          <a:extLst>
            <a:ext uri="{FF2B5EF4-FFF2-40B4-BE49-F238E27FC236}">
              <a16:creationId xmlns:a16="http://schemas.microsoft.com/office/drawing/2014/main" id="{00000000-0008-0000-0300-000008000000}"/>
            </a:ext>
          </a:extLst>
        </xdr:cNvPr>
        <xdr:cNvCxnSpPr/>
      </xdr:nvCxnSpPr>
      <xdr:spPr bwMode="auto">
        <a:xfrm>
          <a:off x="3465285" y="3209472"/>
          <a:ext cx="203300" cy="0"/>
        </a:xfrm>
        <a:prstGeom prst="straightConnector1">
          <a:avLst/>
        </a:prstGeom>
        <a:solidFill>
          <a:srgbClr xmlns:mc="http://schemas.openxmlformats.org/markup-compatibility/2006" xmlns:a14="http://schemas.microsoft.com/office/drawing/2010/main" val="FFFFFF" mc:Ignorable="a14" a14:legacySpreadsheetColorIndex="65"/>
        </a:solidFill>
        <a:ln w="0"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58056</xdr:colOff>
      <xdr:row>9</xdr:row>
      <xdr:rowOff>163286</xdr:rowOff>
    </xdr:from>
    <xdr:to>
      <xdr:col>17</xdr:col>
      <xdr:colOff>54528</xdr:colOff>
      <xdr:row>9</xdr:row>
      <xdr:rowOff>163286</xdr:rowOff>
    </xdr:to>
    <xdr:cxnSp macro="">
      <xdr:nvCxnSpPr>
        <xdr:cNvPr id="7" name="直線矢印コネクタ 6">
          <a:extLst>
            <a:ext uri="{FF2B5EF4-FFF2-40B4-BE49-F238E27FC236}">
              <a16:creationId xmlns:a16="http://schemas.microsoft.com/office/drawing/2014/main" id="{00000000-0008-0000-0300-000009000000}"/>
            </a:ext>
          </a:extLst>
        </xdr:cNvPr>
        <xdr:cNvCxnSpPr/>
      </xdr:nvCxnSpPr>
      <xdr:spPr bwMode="auto">
        <a:xfrm>
          <a:off x="3389085" y="2841172"/>
          <a:ext cx="203300" cy="0"/>
        </a:xfrm>
        <a:prstGeom prst="straightConnector1">
          <a:avLst/>
        </a:prstGeom>
        <a:solidFill>
          <a:srgbClr xmlns:mc="http://schemas.openxmlformats.org/markup-compatibility/2006" xmlns:a14="http://schemas.microsoft.com/office/drawing/2010/main" val="FFFFFF" mc:Ignorable="a14" a14:legacySpreadsheetColorIndex="65"/>
        </a:solidFill>
        <a:ln w="0"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974355" y="1478643"/>
          <a:ext cx="1981200" cy="39460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79585" y="5643604"/>
          <a:ext cx="1981200" cy="12724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34011" y="7924801"/>
          <a:ext cx="2016000" cy="120368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969980" y="7124703"/>
          <a:ext cx="1981200" cy="7086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975100" y="714936"/>
          <a:ext cx="1981200" cy="5453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161364</xdr:colOff>
      <xdr:row>23</xdr:row>
      <xdr:rowOff>96371</xdr:rowOff>
    </xdr:from>
    <xdr:to>
      <xdr:col>8</xdr:col>
      <xdr:colOff>4034</xdr:colOff>
      <xdr:row>25</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912184" y="5735171"/>
          <a:ext cx="308879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240754" y="679077"/>
          <a:ext cx="151020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506058" y="1106691"/>
          <a:ext cx="187872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tables/table1.xml><?xml version="1.0" encoding="utf-8"?>
<table xmlns="http://schemas.openxmlformats.org/spreadsheetml/2006/main" id="2" name="テーブル2" displayName="テーブル2" ref="A1:AC2" totalsRowShown="0" headerRowDxfId="10">
  <autoFilter ref="A1:AC2"/>
  <tableColumns count="29">
    <tableColumn id="2" name="受付番号_x000a_（内部用）"/>
    <tableColumn id="3" name="管理番号"/>
    <tableColumn id="4" name="受付日"/>
    <tableColumn id="5" name="受信時刻_x000a_（最終）"/>
    <tableColumn id="6" name="受付方法"/>
    <tableColumn id="7" name="申請者"/>
    <tableColumn id="8" name="住所"/>
    <tableColumn id="9" name="代表者職"/>
    <tableColumn id="10" name="氏名"/>
    <tableColumn id="11" name="交付申請額（円)" dataDxfId="9" dataCellStyle="桁区切り"/>
    <tableColumn id="12" name="区分">
      <calculatedColumnFormula>IF(A15&lt;50,"低圧","高圧")</calculatedColumnFormula>
    </tableColumn>
    <tableColumn id="13" name="導入設備の仕様_x000a_発電出力（kW)" dataDxfId="8"/>
    <tableColumn id="14" name="導入設備の仕様_x000a_蓄電容量(kWh）" dataDxfId="7"/>
    <tableColumn id="15" name="業種分類（大分類）"/>
    <tableColumn id="16" name="業種分類（中分類）"/>
    <tableColumn id="17" name="共同申請者_x000a_住所"/>
    <tableColumn id="18" name="共同申請者氏名"/>
    <tableColumn id="30" name="共同申請者_x000a_代表職"/>
    <tableColumn id="19" name="共同申請者法人代表者氏名"/>
    <tableColumn id="20" name="パネルの設置場所事業所名" dataDxfId="6"/>
    <tableColumn id="21" name="パネルの設置場所住所" dataDxfId="5"/>
    <tableColumn id="22" name="電話"/>
    <tableColumn id="23" name="FAX"/>
    <tableColumn id="24" name="E-mail" dataDxfId="4"/>
    <tableColumn id="25" name="事務担当者_x000a_所属" dataDxfId="3"/>
    <tableColumn id="26" name="事務担当者_x000a_氏名" dataDxfId="2"/>
    <tableColumn id="27" name="郵便番号"/>
    <tableColumn id="28" name="事務担当者住所" dataDxfId="1"/>
    <tableColumn id="29" name="補助対象事業完了予定年月日" dataDxfId="0">
      <calculatedColumnFormula>"2024"&amp;"/"&amp;様式1!Q21&amp;"/"&amp;様式1!T21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S32"/>
  <sheetViews>
    <sheetView showGridLines="0" tabSelected="1" view="pageBreakPreview" topLeftCell="A18" zoomScaleNormal="100" zoomScaleSheetLayoutView="100" workbookViewId="0">
      <selection activeCell="A23" sqref="A23:I29"/>
    </sheetView>
  </sheetViews>
  <sheetFormatPr defaultColWidth="3" defaultRowHeight="18" x14ac:dyDescent="0.45"/>
  <cols>
    <col min="28" max="29" width="3" style="4"/>
    <col min="44" max="44" width="11.59765625" bestFit="1" customWidth="1"/>
    <col min="45" max="45" width="3.5" bestFit="1" customWidth="1"/>
  </cols>
  <sheetData>
    <row r="1" spans="1:29" x14ac:dyDescent="0.45">
      <c r="A1" s="1" t="s">
        <v>0</v>
      </c>
    </row>
    <row r="2" spans="1:29" ht="18" customHeight="1" x14ac:dyDescent="0.45">
      <c r="A2" s="5"/>
      <c r="S2" s="2"/>
      <c r="T2" s="84" t="s">
        <v>14</v>
      </c>
      <c r="U2" s="164">
        <v>6</v>
      </c>
      <c r="V2" s="84" t="s">
        <v>18</v>
      </c>
      <c r="W2" s="164" t="s">
        <v>360</v>
      </c>
      <c r="X2" s="84" t="s">
        <v>13</v>
      </c>
      <c r="Y2" s="164" t="s">
        <v>360</v>
      </c>
      <c r="Z2" s="84" t="s">
        <v>12</v>
      </c>
    </row>
    <row r="3" spans="1:29" x14ac:dyDescent="0.45">
      <c r="A3" s="3"/>
    </row>
    <row r="4" spans="1:29" x14ac:dyDescent="0.45">
      <c r="B4" s="1" t="s">
        <v>1</v>
      </c>
    </row>
    <row r="5" spans="1:29" x14ac:dyDescent="0.45">
      <c r="A5" s="1"/>
    </row>
    <row r="6" spans="1:29" x14ac:dyDescent="0.45">
      <c r="A6" s="243" t="s">
        <v>10</v>
      </c>
      <c r="B6" s="243"/>
      <c r="C6" s="243"/>
      <c r="D6" s="243"/>
      <c r="E6" s="243"/>
      <c r="F6" s="243"/>
      <c r="G6" s="243"/>
      <c r="H6" s="243"/>
      <c r="I6" s="243"/>
      <c r="J6" s="4" t="s">
        <v>9</v>
      </c>
      <c r="O6" s="240" t="s">
        <v>361</v>
      </c>
      <c r="P6" s="240"/>
      <c r="Q6" s="240"/>
      <c r="R6" s="240"/>
      <c r="S6" s="240"/>
      <c r="T6" s="240"/>
      <c r="U6" s="240"/>
      <c r="V6" s="240"/>
      <c r="W6" s="240"/>
      <c r="X6" s="240"/>
      <c r="Y6" s="240"/>
      <c r="Z6" s="240"/>
    </row>
    <row r="7" spans="1:29" x14ac:dyDescent="0.45">
      <c r="A7" s="5" t="s">
        <v>7</v>
      </c>
      <c r="B7" s="4"/>
      <c r="J7" s="4" t="s">
        <v>8</v>
      </c>
      <c r="O7" s="240" t="s">
        <v>421</v>
      </c>
      <c r="P7" s="240"/>
      <c r="Q7" s="240"/>
      <c r="R7" s="240"/>
      <c r="S7" s="240"/>
      <c r="T7" s="240"/>
      <c r="U7" s="240"/>
      <c r="V7" s="240"/>
      <c r="W7" s="240"/>
      <c r="X7" s="240"/>
      <c r="Y7" s="240"/>
      <c r="Z7" s="240"/>
    </row>
    <row r="8" spans="1:29" ht="18" customHeight="1" x14ac:dyDescent="0.45">
      <c r="A8" s="5"/>
      <c r="B8" s="241" t="s">
        <v>249</v>
      </c>
      <c r="C8" s="241"/>
      <c r="D8" s="241"/>
      <c r="E8" s="241"/>
      <c r="F8" s="241"/>
      <c r="G8" s="241"/>
      <c r="H8" s="241"/>
      <c r="I8" s="241"/>
      <c r="J8" s="241"/>
      <c r="K8" s="241"/>
      <c r="L8" s="241"/>
      <c r="M8" s="241"/>
      <c r="O8" s="242" t="s">
        <v>422</v>
      </c>
      <c r="P8" s="242"/>
      <c r="Q8" s="242"/>
      <c r="R8" s="242"/>
      <c r="S8" s="240" t="s">
        <v>362</v>
      </c>
      <c r="T8" s="240"/>
      <c r="U8" s="240"/>
      <c r="V8" s="240"/>
      <c r="W8" s="240"/>
      <c r="X8" s="240"/>
      <c r="Y8" s="240"/>
      <c r="Z8" s="240"/>
      <c r="AB8" s="4" t="s">
        <v>316</v>
      </c>
      <c r="AC8" s="4" t="s">
        <v>317</v>
      </c>
    </row>
    <row r="9" spans="1:29" x14ac:dyDescent="0.45">
      <c r="A9" s="3"/>
      <c r="O9" s="4"/>
      <c r="P9" s="4"/>
      <c r="Q9" s="4"/>
      <c r="R9" s="4"/>
      <c r="S9" s="4"/>
      <c r="T9" s="4"/>
      <c r="U9" s="4"/>
      <c r="V9" s="4"/>
      <c r="W9" s="4"/>
      <c r="X9" s="4"/>
      <c r="Y9" s="4"/>
      <c r="Z9" s="4"/>
    </row>
    <row r="10" spans="1:29" x14ac:dyDescent="0.45">
      <c r="A10" s="243" t="s">
        <v>11</v>
      </c>
      <c r="B10" s="243"/>
      <c r="C10" s="243"/>
      <c r="D10" s="243"/>
      <c r="E10" s="243"/>
      <c r="F10" s="243"/>
      <c r="G10" s="243"/>
      <c r="H10" s="243"/>
      <c r="I10" s="243"/>
      <c r="J10" s="4" t="s">
        <v>9</v>
      </c>
      <c r="O10" s="239" t="s">
        <v>20</v>
      </c>
      <c r="P10" s="239"/>
      <c r="Q10" s="239"/>
      <c r="R10" s="239"/>
      <c r="S10" s="239"/>
      <c r="T10" s="239"/>
      <c r="U10" s="239"/>
      <c r="V10" s="239"/>
      <c r="W10" s="239"/>
      <c r="X10" s="239"/>
      <c r="Y10" s="239"/>
      <c r="Z10" s="239"/>
      <c r="AB10" s="131" t="s">
        <v>68</v>
      </c>
      <c r="AC10" s="4" t="s">
        <v>72</v>
      </c>
    </row>
    <row r="11" spans="1:29" x14ac:dyDescent="0.45">
      <c r="A11" s="5"/>
      <c r="B11" s="4"/>
      <c r="J11" s="4" t="s">
        <v>8</v>
      </c>
      <c r="O11" s="239" t="s">
        <v>20</v>
      </c>
      <c r="P11" s="239"/>
      <c r="Q11" s="239"/>
      <c r="R11" s="239"/>
      <c r="S11" s="239"/>
      <c r="T11" s="239"/>
      <c r="U11" s="239"/>
      <c r="V11" s="239"/>
      <c r="W11" s="239"/>
      <c r="X11" s="239"/>
      <c r="Y11" s="239"/>
      <c r="Z11" s="239"/>
    </row>
    <row r="12" spans="1:29" x14ac:dyDescent="0.45">
      <c r="A12" s="1"/>
      <c r="B12" s="241" t="s">
        <v>249</v>
      </c>
      <c r="C12" s="241"/>
      <c r="D12" s="241"/>
      <c r="E12" s="241"/>
      <c r="F12" s="241"/>
      <c r="G12" s="241"/>
      <c r="H12" s="241"/>
      <c r="I12" s="241"/>
      <c r="J12" s="241"/>
      <c r="K12" s="241"/>
      <c r="L12" s="241"/>
      <c r="M12" s="241"/>
      <c r="O12" s="240" t="s">
        <v>20</v>
      </c>
      <c r="P12" s="240"/>
      <c r="Q12" s="240"/>
      <c r="R12" s="240"/>
      <c r="S12" s="240" t="s">
        <v>20</v>
      </c>
      <c r="T12" s="240"/>
      <c r="U12" s="240"/>
      <c r="V12" s="240"/>
      <c r="W12" s="240"/>
      <c r="X12" s="240"/>
      <c r="Y12" s="240"/>
      <c r="Z12" s="240"/>
      <c r="AB12" s="4" t="s">
        <v>316</v>
      </c>
      <c r="AC12" s="4" t="s">
        <v>317</v>
      </c>
    </row>
    <row r="13" spans="1:29" x14ac:dyDescent="0.45">
      <c r="A13" s="1"/>
    </row>
    <row r="14" spans="1:29" ht="18" customHeight="1" x14ac:dyDescent="0.45">
      <c r="A14" s="231" t="s">
        <v>349</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row>
    <row r="15" spans="1:29" x14ac:dyDescent="0.45">
      <c r="A15" s="3"/>
    </row>
    <row r="16" spans="1:29" x14ac:dyDescent="0.45">
      <c r="A16" s="3"/>
    </row>
    <row r="17" spans="1:45" ht="57.6" customHeight="1" x14ac:dyDescent="0.45">
      <c r="A17" s="221" t="s">
        <v>431</v>
      </c>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1"/>
      <c r="Z17" s="221"/>
    </row>
    <row r="18" spans="1:45" ht="18" customHeight="1" x14ac:dyDescent="0.45">
      <c r="A18" s="5"/>
    </row>
    <row r="19" spans="1:45" ht="45.45" customHeight="1" x14ac:dyDescent="0.45">
      <c r="A19" s="206" t="s">
        <v>2</v>
      </c>
      <c r="B19" s="206"/>
      <c r="C19" s="206"/>
      <c r="D19" s="206"/>
      <c r="E19" s="206"/>
      <c r="F19" s="206"/>
      <c r="G19" s="206"/>
      <c r="H19" s="206"/>
      <c r="I19" s="206"/>
      <c r="J19" s="207" t="s">
        <v>16</v>
      </c>
      <c r="K19" s="208"/>
      <c r="L19" s="208"/>
      <c r="M19" s="238">
        <v>13516000</v>
      </c>
      <c r="N19" s="238"/>
      <c r="O19" s="238"/>
      <c r="P19" s="238"/>
      <c r="Q19" s="238"/>
      <c r="R19" s="238"/>
      <c r="S19" s="238"/>
      <c r="T19" s="238"/>
      <c r="U19" s="238"/>
      <c r="V19" s="238"/>
      <c r="W19" s="238"/>
      <c r="X19" s="210" t="s">
        <v>17</v>
      </c>
      <c r="Y19" s="210"/>
      <c r="Z19" s="211"/>
      <c r="AB19" s="4" t="s">
        <v>68</v>
      </c>
      <c r="AC19" s="4" t="s">
        <v>302</v>
      </c>
      <c r="AR19" s="132">
        <f>'別紙1-2'!F29</f>
        <v>13270000</v>
      </c>
      <c r="AS19" s="4" t="s">
        <v>286</v>
      </c>
    </row>
    <row r="20" spans="1:45" ht="45.45" customHeight="1" x14ac:dyDescent="0.45">
      <c r="A20" s="237" t="s">
        <v>15</v>
      </c>
      <c r="B20" s="237"/>
      <c r="C20" s="237"/>
      <c r="D20" s="237"/>
      <c r="E20" s="237"/>
      <c r="F20" s="237"/>
      <c r="G20" s="237"/>
      <c r="H20" s="237"/>
      <c r="I20" s="237"/>
      <c r="J20" s="90"/>
      <c r="K20" s="91"/>
      <c r="L20" s="208" t="s">
        <v>14</v>
      </c>
      <c r="M20" s="208"/>
      <c r="N20" s="213">
        <v>6</v>
      </c>
      <c r="O20" s="213"/>
      <c r="P20" s="91" t="s">
        <v>18</v>
      </c>
      <c r="Q20" s="213" t="s">
        <v>360</v>
      </c>
      <c r="R20" s="213"/>
      <c r="S20" s="91" t="s">
        <v>13</v>
      </c>
      <c r="T20" s="213" t="s">
        <v>360</v>
      </c>
      <c r="U20" s="213"/>
      <c r="V20" s="91" t="s">
        <v>12</v>
      </c>
      <c r="W20" s="91"/>
      <c r="X20" s="91"/>
      <c r="Y20" s="91"/>
      <c r="Z20" s="92"/>
    </row>
    <row r="21" spans="1:45" ht="45.45" customHeight="1" x14ac:dyDescent="0.45">
      <c r="A21" s="212" t="s">
        <v>19</v>
      </c>
      <c r="B21" s="210"/>
      <c r="C21" s="210"/>
      <c r="D21" s="210"/>
      <c r="E21" s="210"/>
      <c r="F21" s="210"/>
      <c r="G21" s="210"/>
      <c r="H21" s="210"/>
      <c r="I21" s="210"/>
      <c r="J21" s="90"/>
      <c r="K21" s="91"/>
      <c r="L21" s="208" t="s">
        <v>14</v>
      </c>
      <c r="M21" s="208"/>
      <c r="N21" s="213">
        <v>6</v>
      </c>
      <c r="O21" s="213"/>
      <c r="P21" s="91" t="s">
        <v>18</v>
      </c>
      <c r="Q21" s="213">
        <v>10</v>
      </c>
      <c r="R21" s="213"/>
      <c r="S21" s="91" t="s">
        <v>13</v>
      </c>
      <c r="T21" s="213">
        <v>31</v>
      </c>
      <c r="U21" s="213"/>
      <c r="V21" s="91" t="s">
        <v>12</v>
      </c>
      <c r="W21" s="91"/>
      <c r="X21" s="91"/>
      <c r="Y21" s="91"/>
      <c r="Z21" s="92"/>
    </row>
    <row r="22" spans="1:45" ht="45.45" customHeight="1" x14ac:dyDescent="0.45">
      <c r="A22" s="206" t="s">
        <v>250</v>
      </c>
      <c r="B22" s="206"/>
      <c r="C22" s="206"/>
      <c r="D22" s="206"/>
      <c r="E22" s="206"/>
      <c r="F22" s="206"/>
      <c r="G22" s="206"/>
      <c r="H22" s="206"/>
      <c r="I22" s="206"/>
      <c r="J22" s="207" t="s">
        <v>16</v>
      </c>
      <c r="K22" s="208"/>
      <c r="L22" s="208"/>
      <c r="M22" s="209">
        <f>'添付5（太陽光）'!H57+'添付5（蓄電池）'!H57</f>
        <v>28280000</v>
      </c>
      <c r="N22" s="209"/>
      <c r="O22" s="209"/>
      <c r="P22" s="209"/>
      <c r="Q22" s="209"/>
      <c r="R22" s="209"/>
      <c r="S22" s="209"/>
      <c r="T22" s="209"/>
      <c r="U22" s="209"/>
      <c r="V22" s="209"/>
      <c r="W22" s="209"/>
      <c r="X22" s="210" t="s">
        <v>17</v>
      </c>
      <c r="Y22" s="210"/>
      <c r="Z22" s="211"/>
      <c r="AB22" s="4" t="s">
        <v>68</v>
      </c>
      <c r="AC22" s="4" t="s">
        <v>233</v>
      </c>
    </row>
    <row r="23" spans="1:45" ht="18" customHeight="1" x14ac:dyDescent="0.45">
      <c r="A23" s="216" t="s">
        <v>3</v>
      </c>
      <c r="B23" s="217"/>
      <c r="C23" s="217"/>
      <c r="D23" s="217"/>
      <c r="E23" s="217"/>
      <c r="F23" s="217"/>
      <c r="G23" s="217"/>
      <c r="H23" s="217"/>
      <c r="I23" s="217"/>
      <c r="J23" s="216" t="s">
        <v>24</v>
      </c>
      <c r="K23" s="217"/>
      <c r="L23" s="217"/>
      <c r="M23" s="6" t="s">
        <v>318</v>
      </c>
      <c r="N23" s="218" t="s">
        <v>363</v>
      </c>
      <c r="O23" s="218"/>
      <c r="P23" s="6" t="s">
        <v>20</v>
      </c>
      <c r="Q23" s="218" t="s">
        <v>364</v>
      </c>
      <c r="R23" s="218"/>
      <c r="S23" s="218"/>
      <c r="T23" s="7"/>
      <c r="U23" s="7"/>
      <c r="V23" s="7"/>
      <c r="W23" s="7"/>
      <c r="X23" s="7"/>
      <c r="Y23" s="7"/>
      <c r="Z23" s="8"/>
    </row>
    <row r="24" spans="1:45" ht="18" customHeight="1" x14ac:dyDescent="0.45">
      <c r="A24" s="222"/>
      <c r="B24" s="223"/>
      <c r="C24" s="223"/>
      <c r="D24" s="223"/>
      <c r="E24" s="223"/>
      <c r="F24" s="223"/>
      <c r="G24" s="223"/>
      <c r="H24" s="223"/>
      <c r="I24" s="223"/>
      <c r="J24" s="9"/>
      <c r="K24" s="5"/>
      <c r="L24" s="5"/>
      <c r="M24" s="219" t="s">
        <v>361</v>
      </c>
      <c r="N24" s="219"/>
      <c r="O24" s="219"/>
      <c r="P24" s="219"/>
      <c r="Q24" s="219"/>
      <c r="R24" s="219"/>
      <c r="S24" s="219"/>
      <c r="T24" s="219"/>
      <c r="U24" s="219"/>
      <c r="V24" s="219"/>
      <c r="W24" s="219"/>
      <c r="X24" s="219"/>
      <c r="Y24" s="219"/>
      <c r="Z24" s="220"/>
    </row>
    <row r="25" spans="1:45" ht="18" customHeight="1" x14ac:dyDescent="0.45">
      <c r="A25" s="222"/>
      <c r="B25" s="223"/>
      <c r="C25" s="223"/>
      <c r="D25" s="223"/>
      <c r="E25" s="223"/>
      <c r="F25" s="223"/>
      <c r="G25" s="223"/>
      <c r="H25" s="223"/>
      <c r="I25" s="223"/>
      <c r="J25" s="235" t="s">
        <v>4</v>
      </c>
      <c r="K25" s="236"/>
      <c r="L25" s="236"/>
      <c r="M25" s="214" t="str">
        <f>IF(O7&lt;&gt;"",O7,"")</f>
        <v>医療法人　いばエネ病院</v>
      </c>
      <c r="N25" s="214"/>
      <c r="O25" s="214"/>
      <c r="P25" s="214"/>
      <c r="Q25" s="214"/>
      <c r="R25" s="214"/>
      <c r="S25" s="214"/>
      <c r="T25" s="214"/>
      <c r="U25" s="214"/>
      <c r="V25" s="214"/>
      <c r="W25" s="214"/>
      <c r="X25" s="214"/>
      <c r="Y25" s="214"/>
      <c r="Z25" s="215"/>
      <c r="AB25" s="4" t="s">
        <v>68</v>
      </c>
      <c r="AC25" s="4" t="s">
        <v>311</v>
      </c>
    </row>
    <row r="26" spans="1:45" ht="18" customHeight="1" x14ac:dyDescent="0.45">
      <c r="A26" s="222"/>
      <c r="B26" s="223"/>
      <c r="C26" s="223"/>
      <c r="D26" s="223"/>
      <c r="E26" s="223"/>
      <c r="F26" s="223"/>
      <c r="G26" s="223"/>
      <c r="H26" s="223"/>
      <c r="I26" s="223"/>
      <c r="J26" s="222" t="s">
        <v>5</v>
      </c>
      <c r="K26" s="223"/>
      <c r="L26" s="223"/>
      <c r="M26" s="219" t="s">
        <v>423</v>
      </c>
      <c r="N26" s="219"/>
      <c r="O26" s="219"/>
      <c r="P26" s="219"/>
      <c r="Q26" s="219"/>
      <c r="R26" s="219"/>
      <c r="S26" s="219"/>
      <c r="T26" s="219"/>
      <c r="U26" s="219"/>
      <c r="V26" s="219"/>
      <c r="W26" s="219"/>
      <c r="X26" s="219"/>
      <c r="Y26" s="219"/>
      <c r="Z26" s="220"/>
    </row>
    <row r="27" spans="1:45" ht="18" customHeight="1" x14ac:dyDescent="0.45">
      <c r="A27" s="222"/>
      <c r="B27" s="223"/>
      <c r="C27" s="223"/>
      <c r="D27" s="223"/>
      <c r="E27" s="223"/>
      <c r="F27" s="223"/>
      <c r="G27" s="223"/>
      <c r="H27" s="223"/>
      <c r="I27" s="223"/>
      <c r="J27" s="222" t="s">
        <v>6</v>
      </c>
      <c r="K27" s="223"/>
      <c r="L27" s="223"/>
      <c r="M27" s="219" t="s">
        <v>365</v>
      </c>
      <c r="N27" s="219"/>
      <c r="O27" s="219"/>
      <c r="P27" s="219"/>
      <c r="Q27" s="219"/>
      <c r="R27" s="219"/>
      <c r="S27" s="219"/>
      <c r="T27" s="219"/>
      <c r="U27" s="219"/>
      <c r="V27" s="219"/>
      <c r="W27" s="219"/>
      <c r="X27" s="219"/>
      <c r="Y27" s="219"/>
      <c r="Z27" s="220"/>
      <c r="AB27" s="4" t="s">
        <v>68</v>
      </c>
      <c r="AC27" s="4" t="s">
        <v>277</v>
      </c>
    </row>
    <row r="28" spans="1:45" ht="18" customHeight="1" x14ac:dyDescent="0.45">
      <c r="A28" s="222"/>
      <c r="B28" s="223"/>
      <c r="C28" s="223"/>
      <c r="D28" s="223"/>
      <c r="E28" s="223"/>
      <c r="F28" s="223"/>
      <c r="G28" s="223"/>
      <c r="H28" s="223"/>
      <c r="I28" s="223"/>
      <c r="J28" s="222" t="s">
        <v>23</v>
      </c>
      <c r="K28" s="223"/>
      <c r="L28" s="223"/>
      <c r="M28" s="234" t="s">
        <v>366</v>
      </c>
      <c r="N28" s="234"/>
      <c r="O28" s="234"/>
      <c r="P28" s="234"/>
      <c r="Q28" s="234"/>
      <c r="R28" s="234"/>
      <c r="S28" s="231" t="s">
        <v>30</v>
      </c>
      <c r="T28" s="231"/>
      <c r="U28" s="232" t="s">
        <v>366</v>
      </c>
      <c r="V28" s="232"/>
      <c r="W28" s="232"/>
      <c r="X28" s="232"/>
      <c r="Y28" s="232"/>
      <c r="Z28" s="233"/>
      <c r="AC28" s="4" t="s">
        <v>278</v>
      </c>
    </row>
    <row r="29" spans="1:45" ht="18" customHeight="1" x14ac:dyDescent="0.45">
      <c r="A29" s="224"/>
      <c r="B29" s="225"/>
      <c r="C29" s="225"/>
      <c r="D29" s="225"/>
      <c r="E29" s="225"/>
      <c r="F29" s="225"/>
      <c r="G29" s="225"/>
      <c r="H29" s="225"/>
      <c r="I29" s="225"/>
      <c r="J29" s="226" t="s">
        <v>21</v>
      </c>
      <c r="K29" s="227"/>
      <c r="L29" s="227"/>
      <c r="M29" s="228" t="s">
        <v>367</v>
      </c>
      <c r="N29" s="228"/>
      <c r="O29" s="228"/>
      <c r="P29" s="228"/>
      <c r="Q29" s="228"/>
      <c r="R29" s="228"/>
      <c r="S29" s="10" t="s">
        <v>22</v>
      </c>
      <c r="T29" s="229" t="s">
        <v>367</v>
      </c>
      <c r="U29" s="229"/>
      <c r="V29" s="229"/>
      <c r="W29" s="229"/>
      <c r="X29" s="229"/>
      <c r="Y29" s="229"/>
      <c r="Z29" s="230"/>
      <c r="AC29" s="4" t="s">
        <v>279</v>
      </c>
    </row>
    <row r="30" spans="1:45" ht="16.2" customHeight="1" x14ac:dyDescent="0.45">
      <c r="A30" s="217" t="s">
        <v>27</v>
      </c>
      <c r="B30" s="217"/>
      <c r="C30" s="5" t="s">
        <v>251</v>
      </c>
    </row>
    <row r="31" spans="1:45" ht="27" customHeight="1" x14ac:dyDescent="0.45">
      <c r="A31" s="221" t="s">
        <v>25</v>
      </c>
      <c r="B31" s="221"/>
      <c r="C31" s="221" t="s">
        <v>26</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row>
    <row r="32" spans="1:45" ht="16.2" customHeight="1" x14ac:dyDescent="0.45">
      <c r="A32" s="1" t="s">
        <v>28</v>
      </c>
      <c r="C32" s="5" t="s">
        <v>29</v>
      </c>
    </row>
  </sheetData>
  <mergeCells count="53">
    <mergeCell ref="B8:M8"/>
    <mergeCell ref="B12:M12"/>
    <mergeCell ref="O8:R8"/>
    <mergeCell ref="S8:Z8"/>
    <mergeCell ref="A6:I6"/>
    <mergeCell ref="A10:I10"/>
    <mergeCell ref="O6:Z6"/>
    <mergeCell ref="O7:Z7"/>
    <mergeCell ref="X19:Z19"/>
    <mergeCell ref="O10:Z10"/>
    <mergeCell ref="O11:Z11"/>
    <mergeCell ref="A14:Z14"/>
    <mergeCell ref="A17:Z17"/>
    <mergeCell ref="O12:R12"/>
    <mergeCell ref="S12:Z12"/>
    <mergeCell ref="L20:M20"/>
    <mergeCell ref="A19:I19"/>
    <mergeCell ref="A20:I20"/>
    <mergeCell ref="T20:U20"/>
    <mergeCell ref="Q20:R20"/>
    <mergeCell ref="N20:O20"/>
    <mergeCell ref="J19:L19"/>
    <mergeCell ref="M19:W19"/>
    <mergeCell ref="C31:Z31"/>
    <mergeCell ref="A31:B31"/>
    <mergeCell ref="J26:L26"/>
    <mergeCell ref="J27:L27"/>
    <mergeCell ref="J28:L28"/>
    <mergeCell ref="A23:I29"/>
    <mergeCell ref="A30:B30"/>
    <mergeCell ref="J29:L29"/>
    <mergeCell ref="M29:R29"/>
    <mergeCell ref="T29:Z29"/>
    <mergeCell ref="S28:T28"/>
    <mergeCell ref="U28:Z28"/>
    <mergeCell ref="M28:R28"/>
    <mergeCell ref="M27:Z27"/>
    <mergeCell ref="M26:Z26"/>
    <mergeCell ref="J25:L25"/>
    <mergeCell ref="M25:Z25"/>
    <mergeCell ref="J23:L23"/>
    <mergeCell ref="N23:O23"/>
    <mergeCell ref="Q23:S23"/>
    <mergeCell ref="M24:Z24"/>
    <mergeCell ref="A22:I22"/>
    <mergeCell ref="J22:L22"/>
    <mergeCell ref="M22:W22"/>
    <mergeCell ref="X22:Z22"/>
    <mergeCell ref="A21:I21"/>
    <mergeCell ref="N21:O21"/>
    <mergeCell ref="Q21:R21"/>
    <mergeCell ref="T21:U21"/>
    <mergeCell ref="L21:M21"/>
  </mergeCells>
  <phoneticPr fontId="21"/>
  <conditionalFormatting sqref="M19:W19 M22:W22">
    <cfRule type="containsBlanks" dxfId="39" priority="21">
      <formula>LEN(TRIM(M19))=0</formula>
    </cfRule>
  </conditionalFormatting>
  <conditionalFormatting sqref="O11">
    <cfRule type="containsBlanks" dxfId="38" priority="8">
      <formula>LEN(TRIM(O11))=0</formula>
    </cfRule>
  </conditionalFormatting>
  <conditionalFormatting sqref="U2 W2 Y2">
    <cfRule type="containsBlanks" dxfId="37" priority="18">
      <formula>LEN(TRIM(U2))=0</formula>
    </cfRule>
  </conditionalFormatting>
  <conditionalFormatting sqref="N20:O21 Q20:R21 T20:U21">
    <cfRule type="containsBlanks" dxfId="36" priority="17">
      <formula>LEN(TRIM(N20))=0</formula>
    </cfRule>
  </conditionalFormatting>
  <conditionalFormatting sqref="O6:Z7 O8 S8">
    <cfRule type="containsBlanks" dxfId="35" priority="11">
      <formula>LEN(TRIM(O6))=0</formula>
    </cfRule>
  </conditionalFormatting>
  <conditionalFormatting sqref="M26:Z27">
    <cfRule type="containsBlanks" dxfId="34" priority="4">
      <formula>LEN(TRIM(M26))=0</formula>
    </cfRule>
  </conditionalFormatting>
  <conditionalFormatting sqref="M28:R29">
    <cfRule type="containsBlanks" dxfId="33" priority="3">
      <formula>LEN(TRIM(M28))=0</formula>
    </cfRule>
  </conditionalFormatting>
  <conditionalFormatting sqref="U28:Z28">
    <cfRule type="containsBlanks" dxfId="32" priority="2">
      <formula>LEN(TRIM(U28))=0</formula>
    </cfRule>
  </conditionalFormatting>
  <conditionalFormatting sqref="T29:Z29">
    <cfRule type="containsBlanks" dxfId="31" priority="1">
      <formula>LEN(TRIM(T29))=0</formula>
    </cfRule>
  </conditionalFormatting>
  <conditionalFormatting sqref="O10:Z10">
    <cfRule type="containsBlanks" dxfId="30" priority="9">
      <formula>LEN(TRIM(O10))=0</formula>
    </cfRule>
  </conditionalFormatting>
  <conditionalFormatting sqref="O12">
    <cfRule type="containsBlanks" dxfId="29" priority="10">
      <formula>LEN(TRIM(O12))=0</formula>
    </cfRule>
  </conditionalFormatting>
  <conditionalFormatting sqref="N23:O23">
    <cfRule type="containsBlanks" dxfId="28" priority="7">
      <formula>LEN(TRIM(N23))=0</formula>
    </cfRule>
  </conditionalFormatting>
  <conditionalFormatting sqref="Q23:S23">
    <cfRule type="containsBlanks" dxfId="27" priority="6">
      <formula>LEN(TRIM(Q23))=0</formula>
    </cfRule>
  </conditionalFormatting>
  <conditionalFormatting sqref="M24:Z24">
    <cfRule type="containsBlanks" dxfId="26" priority="5">
      <formula>LEN(TRIM(M24))=0</formula>
    </cfRule>
  </conditionalFormatting>
  <pageMargins left="0.78740157480314965" right="0.78740157480314965" top="0.78740157480314965" bottom="0.59055118110236227" header="0.51181102362204722" footer="0.51181102362204722"/>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69"/>
  <sheetViews>
    <sheetView showGridLines="0" view="pageBreakPreview" topLeftCell="A26" zoomScale="55" zoomScaleNormal="100" zoomScaleSheetLayoutView="55" workbookViewId="0">
      <selection activeCell="Q42" sqref="Q42"/>
    </sheetView>
  </sheetViews>
  <sheetFormatPr defaultColWidth="8.69921875" defaultRowHeight="13.2" x14ac:dyDescent="0.45"/>
  <cols>
    <col min="1" max="1" width="1" style="14" customWidth="1"/>
    <col min="2" max="2" width="8.69921875" style="14" customWidth="1"/>
    <col min="3" max="3" width="16.59765625" style="14" customWidth="1"/>
    <col min="4" max="4" width="21.69921875" style="16" customWidth="1"/>
    <col min="5" max="5" width="13.69921875" style="14" customWidth="1"/>
    <col min="6" max="7" width="6.69921875" style="14" customWidth="1"/>
    <col min="8" max="8" width="18.59765625" style="14" customWidth="1"/>
    <col min="9" max="9" width="6.5" style="14" customWidth="1"/>
    <col min="10" max="10" width="16" style="17" customWidth="1"/>
    <col min="11" max="11" width="1" style="14" customWidth="1"/>
    <col min="12" max="12" width="3.19921875" style="14" customWidth="1"/>
    <col min="13" max="13" width="8.69921875" style="15"/>
    <col min="14" max="16384" width="8.69921875" style="14"/>
  </cols>
  <sheetData>
    <row r="1" spans="1:14" ht="27" customHeight="1" thickBot="1" x14ac:dyDescent="0.5">
      <c r="A1" s="379" t="s">
        <v>193</v>
      </c>
      <c r="B1" s="380"/>
      <c r="C1" s="386" t="s">
        <v>222</v>
      </c>
      <c r="D1" s="387"/>
      <c r="E1" s="387"/>
      <c r="F1" s="387"/>
      <c r="G1" s="387"/>
      <c r="H1" s="387"/>
      <c r="I1" s="387"/>
      <c r="J1" s="388"/>
      <c r="M1" s="25" t="s">
        <v>68</v>
      </c>
      <c r="N1" s="26" t="s">
        <v>223</v>
      </c>
    </row>
    <row r="2" spans="1:14" ht="16.2" customHeight="1" thickBot="1" x14ac:dyDescent="0.5">
      <c r="A2" s="49"/>
      <c r="B2" s="49"/>
      <c r="C2" s="49"/>
      <c r="D2" s="50"/>
      <c r="E2" s="49"/>
      <c r="F2" s="49"/>
      <c r="G2" s="49"/>
      <c r="H2" s="49"/>
      <c r="I2" s="49"/>
      <c r="J2" s="51"/>
    </row>
    <row r="3" spans="1:14" ht="16.2" customHeight="1" thickBot="1" x14ac:dyDescent="0.5">
      <c r="A3" s="49"/>
      <c r="B3" s="52" t="s">
        <v>196</v>
      </c>
      <c r="C3" s="53"/>
      <c r="D3" s="54">
        <f>MIN(D5,D6)</f>
        <v>1230000</v>
      </c>
      <c r="E3" s="49" t="s">
        <v>197</v>
      </c>
      <c r="J3" s="50"/>
      <c r="M3" s="25" t="s">
        <v>68</v>
      </c>
      <c r="N3" s="26" t="s">
        <v>145</v>
      </c>
    </row>
    <row r="4" spans="1:14" ht="16.2" customHeight="1" thickBot="1" x14ac:dyDescent="0.5">
      <c r="A4" s="49"/>
      <c r="B4" s="49"/>
      <c r="C4" s="442"/>
      <c r="D4" s="442"/>
      <c r="E4" s="442"/>
      <c r="J4" s="50"/>
    </row>
    <row r="5" spans="1:14" ht="16.2" customHeight="1" thickBot="1" x14ac:dyDescent="0.5">
      <c r="A5" s="49"/>
      <c r="B5" s="53"/>
      <c r="C5" s="55" t="s">
        <v>198</v>
      </c>
      <c r="D5" s="56">
        <f>MIN(120000000/115000*75000,D8*75000)</f>
        <v>1230000</v>
      </c>
      <c r="E5" s="49" t="s">
        <v>358</v>
      </c>
      <c r="F5" s="49"/>
      <c r="G5" s="49"/>
      <c r="J5" s="51"/>
      <c r="M5" s="25" t="s">
        <v>68</v>
      </c>
      <c r="N5" s="26" t="s">
        <v>145</v>
      </c>
    </row>
    <row r="6" spans="1:14" ht="16.2" customHeight="1" thickBot="1" x14ac:dyDescent="0.5">
      <c r="A6" s="49"/>
      <c r="B6" s="49"/>
      <c r="C6" s="55" t="s">
        <v>199</v>
      </c>
      <c r="D6" s="57">
        <f>ROUNDDOWN(H57/2,-3)</f>
        <v>2100000</v>
      </c>
      <c r="E6" s="49" t="s">
        <v>200</v>
      </c>
      <c r="F6" s="49"/>
      <c r="G6" s="49"/>
      <c r="H6" s="49"/>
      <c r="I6" s="49"/>
      <c r="J6" s="51"/>
      <c r="M6" s="25" t="s">
        <v>68</v>
      </c>
      <c r="N6" s="26" t="s">
        <v>145</v>
      </c>
    </row>
    <row r="7" spans="1:14" ht="16.2" customHeight="1" thickBot="1" x14ac:dyDescent="0.5"/>
    <row r="8" spans="1:14" ht="16.2" customHeight="1" thickBot="1" x14ac:dyDescent="0.5">
      <c r="A8" s="49"/>
      <c r="B8" s="434" t="s">
        <v>169</v>
      </c>
      <c r="C8" s="434"/>
      <c r="D8" s="81">
        <f>MIN(添付2!G21,添付2!K21)</f>
        <v>16.399999999999999</v>
      </c>
      <c r="E8" s="49" t="s">
        <v>310</v>
      </c>
      <c r="F8" s="49"/>
      <c r="G8" s="49"/>
      <c r="H8" s="49"/>
      <c r="I8" s="78"/>
      <c r="J8" s="49"/>
      <c r="M8" s="25" t="s">
        <v>68</v>
      </c>
      <c r="N8" s="26" t="s">
        <v>145</v>
      </c>
    </row>
    <row r="9" spans="1:14" ht="16.2" customHeight="1" thickBot="1" x14ac:dyDescent="0.5">
      <c r="A9" s="49"/>
      <c r="B9" s="49"/>
      <c r="C9" s="49"/>
      <c r="D9" s="50"/>
      <c r="E9" s="49"/>
      <c r="F9" s="49"/>
      <c r="G9" s="49"/>
      <c r="H9" s="49"/>
      <c r="I9" s="49"/>
      <c r="J9" s="59" t="s">
        <v>201</v>
      </c>
    </row>
    <row r="10" spans="1:14" ht="16.2" customHeight="1" thickBot="1" x14ac:dyDescent="0.5">
      <c r="B10" s="390" t="s">
        <v>202</v>
      </c>
      <c r="C10" s="391"/>
      <c r="D10" s="19" t="s">
        <v>203</v>
      </c>
      <c r="E10" s="18" t="s">
        <v>204</v>
      </c>
      <c r="F10" s="18" t="s">
        <v>132</v>
      </c>
      <c r="G10" s="60" t="s">
        <v>205</v>
      </c>
      <c r="H10" s="61" t="s">
        <v>206</v>
      </c>
      <c r="I10" s="62" t="s">
        <v>183</v>
      </c>
      <c r="J10" s="19" t="s">
        <v>133</v>
      </c>
    </row>
    <row r="11" spans="1:14" ht="16.2" customHeight="1" x14ac:dyDescent="0.45">
      <c r="B11" s="435" t="s">
        <v>207</v>
      </c>
      <c r="C11" s="443" t="s">
        <v>208</v>
      </c>
      <c r="D11" s="196" t="s">
        <v>417</v>
      </c>
      <c r="E11" s="197">
        <v>200000</v>
      </c>
      <c r="F11" s="197">
        <v>1</v>
      </c>
      <c r="G11" s="198" t="s">
        <v>403</v>
      </c>
      <c r="H11" s="205">
        <f>E11*F11</f>
        <v>200000</v>
      </c>
      <c r="I11" s="201">
        <v>16</v>
      </c>
      <c r="J11" s="140"/>
    </row>
    <row r="12" spans="1:14" ht="16.2" customHeight="1" x14ac:dyDescent="0.45">
      <c r="B12" s="436"/>
      <c r="C12" s="444"/>
      <c r="D12" s="140"/>
      <c r="E12" s="141"/>
      <c r="F12" s="141"/>
      <c r="G12" s="142"/>
      <c r="H12" s="143">
        <f>E12*F12</f>
        <v>0</v>
      </c>
      <c r="I12" s="144"/>
      <c r="J12" s="140"/>
    </row>
    <row r="13" spans="1:14" ht="16.2" customHeight="1" thickBot="1" x14ac:dyDescent="0.5">
      <c r="B13" s="436"/>
      <c r="C13" s="445"/>
      <c r="D13" s="145"/>
      <c r="E13" s="146"/>
      <c r="F13" s="146"/>
      <c r="G13" s="147"/>
      <c r="H13" s="143">
        <f>E13*F13</f>
        <v>0</v>
      </c>
      <c r="I13" s="148"/>
      <c r="J13" s="145"/>
    </row>
    <row r="14" spans="1:14" ht="16.2" customHeight="1" thickBot="1" x14ac:dyDescent="0.5">
      <c r="B14" s="436"/>
      <c r="C14" s="63" t="s">
        <v>209</v>
      </c>
      <c r="D14" s="149"/>
      <c r="E14" s="150"/>
      <c r="F14" s="150"/>
      <c r="G14" s="151"/>
      <c r="H14" s="203">
        <f>SUM(H11:H13)</f>
        <v>200000</v>
      </c>
      <c r="I14" s="153"/>
      <c r="J14" s="154"/>
      <c r="M14" s="25" t="s">
        <v>68</v>
      </c>
      <c r="N14" s="26" t="s">
        <v>145</v>
      </c>
    </row>
    <row r="15" spans="1:14" ht="16.2" customHeight="1" x14ac:dyDescent="0.45">
      <c r="B15" s="436"/>
      <c r="C15" s="446" t="s">
        <v>210</v>
      </c>
      <c r="D15" s="199" t="s">
        <v>418</v>
      </c>
      <c r="E15" s="200">
        <v>2500000</v>
      </c>
      <c r="F15" s="200">
        <v>1</v>
      </c>
      <c r="G15" s="198" t="s">
        <v>405</v>
      </c>
      <c r="H15" s="205">
        <f>E15*F15</f>
        <v>2500000</v>
      </c>
      <c r="I15" s="202">
        <v>17</v>
      </c>
      <c r="J15" s="199" t="s">
        <v>419</v>
      </c>
    </row>
    <row r="16" spans="1:14" ht="16.2" customHeight="1" x14ac:dyDescent="0.45">
      <c r="B16" s="436"/>
      <c r="C16" s="444"/>
      <c r="D16" s="140"/>
      <c r="E16" s="141"/>
      <c r="F16" s="141"/>
      <c r="G16" s="142"/>
      <c r="H16" s="143">
        <f>E16*F16</f>
        <v>0</v>
      </c>
      <c r="I16" s="144"/>
      <c r="J16" s="140"/>
    </row>
    <row r="17" spans="2:10" ht="16.2" customHeight="1" x14ac:dyDescent="0.45">
      <c r="B17" s="436"/>
      <c r="C17" s="444"/>
      <c r="D17" s="140"/>
      <c r="E17" s="141"/>
      <c r="F17" s="141"/>
      <c r="G17" s="142"/>
      <c r="H17" s="143">
        <f>E17*F17</f>
        <v>0</v>
      </c>
      <c r="I17" s="144"/>
      <c r="J17" s="140"/>
    </row>
    <row r="18" spans="2:10" ht="16.2" customHeight="1" x14ac:dyDescent="0.45">
      <c r="B18" s="436"/>
      <c r="C18" s="444"/>
      <c r="D18" s="140"/>
      <c r="E18" s="141"/>
      <c r="F18" s="141"/>
      <c r="G18" s="142"/>
      <c r="H18" s="143">
        <f>E18*F18</f>
        <v>0</v>
      </c>
      <c r="I18" s="144"/>
      <c r="J18" s="140"/>
    </row>
    <row r="19" spans="2:10" ht="16.2" customHeight="1" x14ac:dyDescent="0.45">
      <c r="B19" s="436"/>
      <c r="C19" s="444"/>
      <c r="D19" s="140"/>
      <c r="E19" s="141"/>
      <c r="F19" s="141"/>
      <c r="G19" s="142"/>
      <c r="H19" s="143">
        <f t="shared" ref="H19:H33" si="0">E19*F19</f>
        <v>0</v>
      </c>
      <c r="I19" s="144"/>
      <c r="J19" s="140"/>
    </row>
    <row r="20" spans="2:10" ht="16.2" customHeight="1" x14ac:dyDescent="0.45">
      <c r="B20" s="436"/>
      <c r="C20" s="444"/>
      <c r="D20" s="140"/>
      <c r="E20" s="141"/>
      <c r="F20" s="141"/>
      <c r="G20" s="142"/>
      <c r="H20" s="143">
        <f t="shared" si="0"/>
        <v>0</v>
      </c>
      <c r="I20" s="144"/>
      <c r="J20" s="140"/>
    </row>
    <row r="21" spans="2:10" ht="16.2" customHeight="1" x14ac:dyDescent="0.45">
      <c r="B21" s="436"/>
      <c r="C21" s="444"/>
      <c r="D21" s="140"/>
      <c r="E21" s="141"/>
      <c r="F21" s="141"/>
      <c r="G21" s="142"/>
      <c r="H21" s="143">
        <f t="shared" si="0"/>
        <v>0</v>
      </c>
      <c r="I21" s="144"/>
      <c r="J21" s="140"/>
    </row>
    <row r="22" spans="2:10" ht="16.2" customHeight="1" x14ac:dyDescent="0.45">
      <c r="B22" s="436"/>
      <c r="C22" s="444"/>
      <c r="D22" s="140"/>
      <c r="E22" s="141"/>
      <c r="F22" s="141"/>
      <c r="G22" s="142"/>
      <c r="H22" s="143">
        <f t="shared" si="0"/>
        <v>0</v>
      </c>
      <c r="I22" s="144"/>
      <c r="J22" s="140"/>
    </row>
    <row r="23" spans="2:10" ht="16.2" customHeight="1" x14ac:dyDescent="0.45">
      <c r="B23" s="436"/>
      <c r="C23" s="444"/>
      <c r="D23" s="140"/>
      <c r="E23" s="141"/>
      <c r="F23" s="141"/>
      <c r="G23" s="142"/>
      <c r="H23" s="143">
        <f t="shared" si="0"/>
        <v>0</v>
      </c>
      <c r="I23" s="144"/>
      <c r="J23" s="140"/>
    </row>
    <row r="24" spans="2:10" ht="16.2" customHeight="1" x14ac:dyDescent="0.45">
      <c r="B24" s="436"/>
      <c r="C24" s="444"/>
      <c r="D24" s="140"/>
      <c r="E24" s="141"/>
      <c r="F24" s="141"/>
      <c r="G24" s="142"/>
      <c r="H24" s="143">
        <f t="shared" si="0"/>
        <v>0</v>
      </c>
      <c r="I24" s="144"/>
      <c r="J24" s="140"/>
    </row>
    <row r="25" spans="2:10" ht="16.2" customHeight="1" x14ac:dyDescent="0.45">
      <c r="B25" s="436"/>
      <c r="C25" s="444"/>
      <c r="D25" s="140"/>
      <c r="E25" s="141"/>
      <c r="F25" s="141"/>
      <c r="G25" s="142"/>
      <c r="H25" s="143">
        <f t="shared" si="0"/>
        <v>0</v>
      </c>
      <c r="I25" s="144"/>
      <c r="J25" s="140"/>
    </row>
    <row r="26" spans="2:10" ht="16.2" customHeight="1" x14ac:dyDescent="0.45">
      <c r="B26" s="436"/>
      <c r="C26" s="444"/>
      <c r="D26" s="140"/>
      <c r="E26" s="141"/>
      <c r="F26" s="141"/>
      <c r="G26" s="142"/>
      <c r="H26" s="143">
        <f t="shared" si="0"/>
        <v>0</v>
      </c>
      <c r="I26" s="144"/>
      <c r="J26" s="140"/>
    </row>
    <row r="27" spans="2:10" ht="16.2" customHeight="1" x14ac:dyDescent="0.45">
      <c r="B27" s="436"/>
      <c r="C27" s="444"/>
      <c r="D27" s="140"/>
      <c r="E27" s="141"/>
      <c r="F27" s="141"/>
      <c r="G27" s="142"/>
      <c r="H27" s="143">
        <f t="shared" si="0"/>
        <v>0</v>
      </c>
      <c r="I27" s="144"/>
      <c r="J27" s="140"/>
    </row>
    <row r="28" spans="2:10" ht="16.2" customHeight="1" x14ac:dyDescent="0.45">
      <c r="B28" s="436"/>
      <c r="C28" s="444"/>
      <c r="D28" s="140"/>
      <c r="E28" s="141"/>
      <c r="F28" s="141"/>
      <c r="G28" s="142"/>
      <c r="H28" s="143">
        <f t="shared" si="0"/>
        <v>0</v>
      </c>
      <c r="I28" s="144"/>
      <c r="J28" s="140"/>
    </row>
    <row r="29" spans="2:10" ht="16.2" customHeight="1" x14ac:dyDescent="0.45">
      <c r="B29" s="436"/>
      <c r="C29" s="444"/>
      <c r="D29" s="140"/>
      <c r="E29" s="141"/>
      <c r="F29" s="141"/>
      <c r="G29" s="142"/>
      <c r="H29" s="143">
        <f t="shared" si="0"/>
        <v>0</v>
      </c>
      <c r="I29" s="144"/>
      <c r="J29" s="140"/>
    </row>
    <row r="30" spans="2:10" ht="16.2" customHeight="1" x14ac:dyDescent="0.45">
      <c r="B30" s="436"/>
      <c r="C30" s="444"/>
      <c r="D30" s="140"/>
      <c r="E30" s="141"/>
      <c r="F30" s="141"/>
      <c r="G30" s="142"/>
      <c r="H30" s="143">
        <f t="shared" si="0"/>
        <v>0</v>
      </c>
      <c r="I30" s="144"/>
      <c r="J30" s="140"/>
    </row>
    <row r="31" spans="2:10" ht="16.2" customHeight="1" x14ac:dyDescent="0.45">
      <c r="B31" s="436"/>
      <c r="C31" s="444"/>
      <c r="D31" s="140"/>
      <c r="E31" s="141"/>
      <c r="F31" s="141"/>
      <c r="G31" s="142"/>
      <c r="H31" s="143">
        <f t="shared" si="0"/>
        <v>0</v>
      </c>
      <c r="I31" s="144"/>
      <c r="J31" s="140"/>
    </row>
    <row r="32" spans="2:10" ht="16.2" customHeight="1" x14ac:dyDescent="0.45">
      <c r="B32" s="436"/>
      <c r="C32" s="444"/>
      <c r="D32" s="140"/>
      <c r="E32" s="141"/>
      <c r="F32" s="141"/>
      <c r="G32" s="142"/>
      <c r="H32" s="143">
        <f t="shared" si="0"/>
        <v>0</v>
      </c>
      <c r="I32" s="144"/>
      <c r="J32" s="140"/>
    </row>
    <row r="33" spans="2:14" ht="16.2" customHeight="1" x14ac:dyDescent="0.45">
      <c r="B33" s="436"/>
      <c r="C33" s="444"/>
      <c r="D33" s="140"/>
      <c r="E33" s="141"/>
      <c r="F33" s="141"/>
      <c r="G33" s="142"/>
      <c r="H33" s="143">
        <f t="shared" si="0"/>
        <v>0</v>
      </c>
      <c r="I33" s="144"/>
      <c r="J33" s="140"/>
    </row>
    <row r="34" spans="2:14" ht="16.2" customHeight="1" thickBot="1" x14ac:dyDescent="0.5">
      <c r="B34" s="436"/>
      <c r="C34" s="445"/>
      <c r="D34" s="145"/>
      <c r="E34" s="146"/>
      <c r="F34" s="146"/>
      <c r="G34" s="147"/>
      <c r="H34" s="143">
        <f>E34*F34</f>
        <v>0</v>
      </c>
      <c r="I34" s="148"/>
      <c r="J34" s="145"/>
    </row>
    <row r="35" spans="2:14" ht="16.2" customHeight="1" thickBot="1" x14ac:dyDescent="0.5">
      <c r="B35" s="436"/>
      <c r="C35" s="63" t="s">
        <v>211</v>
      </c>
      <c r="D35" s="149"/>
      <c r="E35" s="150"/>
      <c r="F35" s="150"/>
      <c r="G35" s="151"/>
      <c r="H35" s="203">
        <f>SUM(H15:H34)</f>
        <v>2500000</v>
      </c>
      <c r="I35" s="153"/>
      <c r="J35" s="154"/>
      <c r="M35" s="25" t="s">
        <v>68</v>
      </c>
      <c r="N35" s="26" t="s">
        <v>145</v>
      </c>
    </row>
    <row r="36" spans="2:14" ht="16.2" customHeight="1" x14ac:dyDescent="0.45">
      <c r="B36" s="436"/>
      <c r="C36" s="446" t="s">
        <v>212</v>
      </c>
      <c r="D36" s="196" t="s">
        <v>406</v>
      </c>
      <c r="E36" s="197">
        <v>400000</v>
      </c>
      <c r="F36" s="197">
        <v>1</v>
      </c>
      <c r="G36" s="198" t="s">
        <v>403</v>
      </c>
      <c r="H36" s="205">
        <f>E36*F36</f>
        <v>400000</v>
      </c>
      <c r="I36" s="202">
        <v>18</v>
      </c>
      <c r="J36" s="155"/>
    </row>
    <row r="37" spans="2:14" ht="16.2" customHeight="1" x14ac:dyDescent="0.45">
      <c r="B37" s="436"/>
      <c r="C37" s="444"/>
      <c r="D37" s="196" t="s">
        <v>407</v>
      </c>
      <c r="E37" s="197">
        <v>300000</v>
      </c>
      <c r="F37" s="197">
        <v>1</v>
      </c>
      <c r="G37" s="198" t="s">
        <v>403</v>
      </c>
      <c r="H37" s="205">
        <f>E37*F37</f>
        <v>300000</v>
      </c>
      <c r="I37" s="201">
        <v>19</v>
      </c>
      <c r="J37" s="140"/>
    </row>
    <row r="38" spans="2:14" ht="16.2" customHeight="1" x14ac:dyDescent="0.45">
      <c r="B38" s="436"/>
      <c r="C38" s="444"/>
      <c r="D38" s="196" t="s">
        <v>408</v>
      </c>
      <c r="E38" s="197">
        <v>100000</v>
      </c>
      <c r="F38" s="197">
        <v>1</v>
      </c>
      <c r="G38" s="198" t="s">
        <v>403</v>
      </c>
      <c r="H38" s="205">
        <f t="shared" ref="H38:H54" si="1">E38*F38</f>
        <v>100000</v>
      </c>
      <c r="I38" s="202">
        <v>20</v>
      </c>
      <c r="J38" s="140"/>
    </row>
    <row r="39" spans="2:14" ht="16.2" customHeight="1" x14ac:dyDescent="0.45">
      <c r="B39" s="436"/>
      <c r="C39" s="444"/>
      <c r="D39" s="196" t="s">
        <v>409</v>
      </c>
      <c r="E39" s="197">
        <v>100000</v>
      </c>
      <c r="F39" s="197">
        <v>1</v>
      </c>
      <c r="G39" s="198" t="s">
        <v>403</v>
      </c>
      <c r="H39" s="205">
        <f t="shared" si="1"/>
        <v>100000</v>
      </c>
      <c r="I39" s="201">
        <v>21</v>
      </c>
      <c r="J39" s="140"/>
    </row>
    <row r="40" spans="2:14" ht="16.2" customHeight="1" x14ac:dyDescent="0.45">
      <c r="B40" s="436"/>
      <c r="C40" s="444"/>
      <c r="D40" s="196" t="s">
        <v>410</v>
      </c>
      <c r="E40" s="197">
        <v>200000</v>
      </c>
      <c r="F40" s="197">
        <v>1</v>
      </c>
      <c r="G40" s="198" t="s">
        <v>403</v>
      </c>
      <c r="H40" s="205">
        <f t="shared" si="1"/>
        <v>200000</v>
      </c>
      <c r="I40" s="202">
        <v>22</v>
      </c>
      <c r="J40" s="140"/>
    </row>
    <row r="41" spans="2:14" ht="16.2" customHeight="1" x14ac:dyDescent="0.45">
      <c r="B41" s="436"/>
      <c r="C41" s="444"/>
      <c r="D41" s="196" t="s">
        <v>411</v>
      </c>
      <c r="E41" s="197">
        <v>200000</v>
      </c>
      <c r="F41" s="197">
        <v>1</v>
      </c>
      <c r="G41" s="198" t="s">
        <v>403</v>
      </c>
      <c r="H41" s="205">
        <f t="shared" si="1"/>
        <v>200000</v>
      </c>
      <c r="I41" s="201">
        <v>23</v>
      </c>
      <c r="J41" s="140"/>
    </row>
    <row r="42" spans="2:14" ht="16.2" customHeight="1" x14ac:dyDescent="0.45">
      <c r="B42" s="436"/>
      <c r="C42" s="444"/>
      <c r="D42" s="196" t="s">
        <v>412</v>
      </c>
      <c r="E42" s="197">
        <v>100000</v>
      </c>
      <c r="F42" s="197">
        <v>1</v>
      </c>
      <c r="G42" s="198" t="s">
        <v>403</v>
      </c>
      <c r="H42" s="205">
        <f t="shared" si="1"/>
        <v>100000</v>
      </c>
      <c r="I42" s="202">
        <v>24</v>
      </c>
      <c r="J42" s="140"/>
    </row>
    <row r="43" spans="2:14" ht="16.2" customHeight="1" x14ac:dyDescent="0.45">
      <c r="B43" s="436"/>
      <c r="C43" s="444"/>
      <c r="D43" s="196" t="s">
        <v>413</v>
      </c>
      <c r="E43" s="197">
        <v>100000</v>
      </c>
      <c r="F43" s="197">
        <v>1</v>
      </c>
      <c r="G43" s="198" t="s">
        <v>403</v>
      </c>
      <c r="H43" s="205">
        <f t="shared" si="1"/>
        <v>100000</v>
      </c>
      <c r="I43" s="201">
        <v>25</v>
      </c>
      <c r="J43" s="140"/>
    </row>
    <row r="44" spans="2:14" ht="16.2" customHeight="1" x14ac:dyDescent="0.45">
      <c r="B44" s="436"/>
      <c r="C44" s="444"/>
      <c r="D44" s="140"/>
      <c r="E44" s="141"/>
      <c r="F44" s="141"/>
      <c r="G44" s="142"/>
      <c r="H44" s="143">
        <f t="shared" si="1"/>
        <v>0</v>
      </c>
      <c r="I44" s="144"/>
      <c r="J44" s="140"/>
    </row>
    <row r="45" spans="2:14" ht="16.2" customHeight="1" x14ac:dyDescent="0.45">
      <c r="B45" s="436"/>
      <c r="C45" s="444"/>
      <c r="D45" s="140"/>
      <c r="E45" s="141"/>
      <c r="F45" s="141"/>
      <c r="G45" s="142"/>
      <c r="H45" s="143">
        <f t="shared" si="1"/>
        <v>0</v>
      </c>
      <c r="I45" s="144"/>
      <c r="J45" s="140"/>
    </row>
    <row r="46" spans="2:14" ht="16.2" customHeight="1" x14ac:dyDescent="0.45">
      <c r="B46" s="436"/>
      <c r="C46" s="444"/>
      <c r="D46" s="140"/>
      <c r="E46" s="141"/>
      <c r="F46" s="141"/>
      <c r="G46" s="142"/>
      <c r="H46" s="143">
        <f t="shared" si="1"/>
        <v>0</v>
      </c>
      <c r="I46" s="144"/>
      <c r="J46" s="140"/>
    </row>
    <row r="47" spans="2:14" ht="16.2" customHeight="1" x14ac:dyDescent="0.45">
      <c r="B47" s="436"/>
      <c r="C47" s="444"/>
      <c r="D47" s="140"/>
      <c r="E47" s="141"/>
      <c r="F47" s="141"/>
      <c r="G47" s="142"/>
      <c r="H47" s="143">
        <f>E47*F47</f>
        <v>0</v>
      </c>
      <c r="I47" s="144"/>
      <c r="J47" s="140"/>
    </row>
    <row r="48" spans="2:14" ht="16.2" customHeight="1" x14ac:dyDescent="0.45">
      <c r="B48" s="436"/>
      <c r="C48" s="444"/>
      <c r="D48" s="140"/>
      <c r="E48" s="141"/>
      <c r="F48" s="141"/>
      <c r="G48" s="142"/>
      <c r="H48" s="143">
        <f t="shared" si="1"/>
        <v>0</v>
      </c>
      <c r="I48" s="144"/>
      <c r="J48" s="140"/>
    </row>
    <row r="49" spans="2:14" ht="16.2" customHeight="1" x14ac:dyDescent="0.45">
      <c r="B49" s="436"/>
      <c r="C49" s="444"/>
      <c r="D49" s="140"/>
      <c r="E49" s="141"/>
      <c r="F49" s="141"/>
      <c r="G49" s="142"/>
      <c r="H49" s="143">
        <f t="shared" si="1"/>
        <v>0</v>
      </c>
      <c r="I49" s="144"/>
      <c r="J49" s="140"/>
    </row>
    <row r="50" spans="2:14" ht="16.2" customHeight="1" x14ac:dyDescent="0.45">
      <c r="B50" s="436"/>
      <c r="C50" s="444"/>
      <c r="D50" s="140"/>
      <c r="E50" s="141"/>
      <c r="F50" s="141"/>
      <c r="G50" s="142"/>
      <c r="H50" s="143">
        <f t="shared" si="1"/>
        <v>0</v>
      </c>
      <c r="I50" s="144"/>
      <c r="J50" s="140"/>
    </row>
    <row r="51" spans="2:14" ht="16.2" customHeight="1" x14ac:dyDescent="0.45">
      <c r="B51" s="436"/>
      <c r="C51" s="444"/>
      <c r="D51" s="140"/>
      <c r="E51" s="141"/>
      <c r="F51" s="141"/>
      <c r="G51" s="142"/>
      <c r="H51" s="143">
        <f t="shared" si="1"/>
        <v>0</v>
      </c>
      <c r="I51" s="144"/>
      <c r="J51" s="140"/>
    </row>
    <row r="52" spans="2:14" ht="16.2" customHeight="1" x14ac:dyDescent="0.45">
      <c r="B52" s="436"/>
      <c r="C52" s="444"/>
      <c r="D52" s="140"/>
      <c r="E52" s="141"/>
      <c r="F52" s="141"/>
      <c r="G52" s="142"/>
      <c r="H52" s="143">
        <f t="shared" si="1"/>
        <v>0</v>
      </c>
      <c r="I52" s="144"/>
      <c r="J52" s="140"/>
    </row>
    <row r="53" spans="2:14" ht="16.2" customHeight="1" x14ac:dyDescent="0.45">
      <c r="B53" s="436"/>
      <c r="C53" s="444"/>
      <c r="D53" s="140"/>
      <c r="E53" s="141"/>
      <c r="F53" s="141"/>
      <c r="G53" s="142"/>
      <c r="H53" s="143">
        <f t="shared" si="1"/>
        <v>0</v>
      </c>
      <c r="I53" s="144"/>
      <c r="J53" s="140"/>
    </row>
    <row r="54" spans="2:14" ht="16.2" customHeight="1" x14ac:dyDescent="0.45">
      <c r="B54" s="436"/>
      <c r="C54" s="444"/>
      <c r="D54" s="140"/>
      <c r="E54" s="141"/>
      <c r="F54" s="141"/>
      <c r="G54" s="142"/>
      <c r="H54" s="143">
        <f t="shared" si="1"/>
        <v>0</v>
      </c>
      <c r="I54" s="144"/>
      <c r="J54" s="140"/>
    </row>
    <row r="55" spans="2:14" ht="16.2" customHeight="1" thickBot="1" x14ac:dyDescent="0.5">
      <c r="B55" s="436"/>
      <c r="C55" s="445"/>
      <c r="D55" s="145"/>
      <c r="E55" s="146"/>
      <c r="F55" s="146"/>
      <c r="G55" s="147"/>
      <c r="H55" s="143">
        <f>E55*F55</f>
        <v>0</v>
      </c>
      <c r="I55" s="148"/>
      <c r="J55" s="145"/>
    </row>
    <row r="56" spans="2:14" ht="16.2" customHeight="1" thickBot="1" x14ac:dyDescent="0.5">
      <c r="B56" s="436"/>
      <c r="C56" s="63" t="s">
        <v>213</v>
      </c>
      <c r="D56" s="64"/>
      <c r="E56" s="65"/>
      <c r="F56" s="65"/>
      <c r="G56" s="66"/>
      <c r="H56" s="203">
        <f>SUM(H36:H55)</f>
        <v>1500000</v>
      </c>
      <c r="I56" s="67"/>
      <c r="J56" s="68"/>
      <c r="M56" s="25" t="s">
        <v>68</v>
      </c>
      <c r="N56" s="26" t="s">
        <v>145</v>
      </c>
    </row>
    <row r="57" spans="2:14" ht="16.2" customHeight="1" thickBot="1" x14ac:dyDescent="0.5">
      <c r="B57" s="437"/>
      <c r="C57" s="63" t="s">
        <v>214</v>
      </c>
      <c r="D57" s="64"/>
      <c r="E57" s="65"/>
      <c r="F57" s="65"/>
      <c r="G57" s="66"/>
      <c r="H57" s="203">
        <f>SUM(H14,H35,H56)</f>
        <v>4200000</v>
      </c>
      <c r="I57" s="67"/>
      <c r="J57" s="68"/>
      <c r="M57" s="25" t="s">
        <v>68</v>
      </c>
      <c r="N57" s="26" t="s">
        <v>145</v>
      </c>
    </row>
    <row r="58" spans="2:14" ht="16.2" customHeight="1" thickBot="1" x14ac:dyDescent="0.5">
      <c r="B58" s="440" t="s">
        <v>215</v>
      </c>
      <c r="C58" s="441"/>
      <c r="D58" s="69"/>
      <c r="E58" s="70"/>
      <c r="F58" s="70"/>
      <c r="G58" s="71"/>
      <c r="H58" s="204">
        <f>H57*0.1</f>
        <v>420000</v>
      </c>
      <c r="I58" s="72"/>
      <c r="J58" s="73"/>
      <c r="M58" s="25" t="s">
        <v>68</v>
      </c>
      <c r="N58" s="26" t="s">
        <v>145</v>
      </c>
    </row>
    <row r="59" spans="2:14" ht="16.2" customHeight="1" thickBot="1" x14ac:dyDescent="0.5">
      <c r="B59" s="440" t="s">
        <v>216</v>
      </c>
      <c r="C59" s="441"/>
      <c r="D59" s="64"/>
      <c r="E59" s="74"/>
      <c r="F59" s="74"/>
      <c r="G59" s="79"/>
      <c r="H59" s="203">
        <f>H57+H58</f>
        <v>4620000</v>
      </c>
      <c r="I59" s="76"/>
      <c r="J59" s="77"/>
      <c r="M59" s="25" t="s">
        <v>68</v>
      </c>
      <c r="N59" s="26" t="s">
        <v>217</v>
      </c>
    </row>
    <row r="60" spans="2:14" ht="16.2" customHeight="1" x14ac:dyDescent="0.45"/>
    <row r="61" spans="2:14" ht="16.2" customHeight="1" x14ac:dyDescent="0.45">
      <c r="B61" s="14" t="s">
        <v>218</v>
      </c>
      <c r="D61" s="14"/>
      <c r="J61" s="14"/>
      <c r="M61" s="14"/>
    </row>
    <row r="62" spans="2:14" ht="16.2" customHeight="1" x14ac:dyDescent="0.45">
      <c r="B62" s="14" t="s">
        <v>219</v>
      </c>
      <c r="D62" s="14"/>
      <c r="J62" s="14"/>
      <c r="M62" s="14"/>
    </row>
    <row r="63" spans="2:14" ht="16.2" customHeight="1" x14ac:dyDescent="0.45">
      <c r="B63" s="14" t="s">
        <v>220</v>
      </c>
      <c r="D63" s="14"/>
      <c r="J63" s="14"/>
      <c r="M63" s="14"/>
    </row>
    <row r="64" spans="2:14" ht="16.2" customHeight="1" x14ac:dyDescent="0.45">
      <c r="B64" s="14" t="s">
        <v>221</v>
      </c>
      <c r="D64" s="14"/>
      <c r="J64" s="14"/>
      <c r="M64" s="14"/>
    </row>
    <row r="65" ht="16.2" customHeight="1" x14ac:dyDescent="0.45"/>
    <row r="66" ht="16.2" customHeight="1" x14ac:dyDescent="0.45"/>
    <row r="67" ht="16.2" customHeight="1" x14ac:dyDescent="0.45"/>
    <row r="68" ht="16.2" customHeight="1" x14ac:dyDescent="0.45"/>
    <row r="69" ht="16.2" customHeight="1" x14ac:dyDescent="0.45"/>
  </sheetData>
  <mergeCells count="11">
    <mergeCell ref="B59:C59"/>
    <mergeCell ref="A1:B1"/>
    <mergeCell ref="C1:J1"/>
    <mergeCell ref="C4:E4"/>
    <mergeCell ref="B8:C8"/>
    <mergeCell ref="B10:C10"/>
    <mergeCell ref="B11:B57"/>
    <mergeCell ref="C11:C13"/>
    <mergeCell ref="C15:C34"/>
    <mergeCell ref="C36:C55"/>
    <mergeCell ref="B58:C58"/>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
  <sheetViews>
    <sheetView zoomScale="52" zoomScaleNormal="52" workbookViewId="0">
      <selection activeCell="K26" sqref="K26"/>
    </sheetView>
  </sheetViews>
  <sheetFormatPr defaultRowHeight="18" x14ac:dyDescent="0.45"/>
  <cols>
    <col min="1" max="1" width="9" customWidth="1"/>
    <col min="2" max="2" width="9.8984375" customWidth="1"/>
    <col min="3" max="4" width="9" customWidth="1"/>
    <col min="5" max="5" width="9.8984375" customWidth="1"/>
    <col min="6" max="7" width="9" customWidth="1"/>
    <col min="8" max="8" width="9.8984375" customWidth="1"/>
    <col min="9" max="9" width="9" customWidth="1"/>
    <col min="10" max="10" width="15.8984375" customWidth="1"/>
    <col min="11" max="13" width="9" customWidth="1"/>
    <col min="14" max="15" width="18.8984375" customWidth="1"/>
    <col min="16" max="16" width="9" customWidth="1"/>
    <col min="18" max="18" width="15.19921875" customWidth="1"/>
    <col min="19" max="19" width="9" customWidth="1"/>
    <col min="20" max="21" width="24.19921875" customWidth="1"/>
    <col min="22" max="22" width="25.5" bestFit="1" customWidth="1"/>
    <col min="25" max="25" width="21.09765625" customWidth="1"/>
    <col min="28" max="28" width="9.8984375" customWidth="1"/>
    <col min="29" max="29" width="31.69921875" bestFit="1" customWidth="1"/>
  </cols>
  <sheetData>
    <row r="1" spans="1:29" s="95" customFormat="1" ht="72" x14ac:dyDescent="0.45">
      <c r="A1" s="95" t="s">
        <v>321</v>
      </c>
      <c r="B1" s="95" t="s">
        <v>322</v>
      </c>
      <c r="C1" s="95" t="s">
        <v>323</v>
      </c>
      <c r="D1" s="95" t="s">
        <v>324</v>
      </c>
      <c r="E1" s="95" t="s">
        <v>325</v>
      </c>
      <c r="F1" s="95" t="s">
        <v>326</v>
      </c>
      <c r="G1" s="95" t="s">
        <v>327</v>
      </c>
      <c r="H1" s="95" t="s">
        <v>328</v>
      </c>
      <c r="I1" s="95" t="s">
        <v>282</v>
      </c>
      <c r="J1" s="95" t="s">
        <v>329</v>
      </c>
      <c r="K1" s="95" t="s">
        <v>330</v>
      </c>
      <c r="L1" s="95" t="s">
        <v>331</v>
      </c>
      <c r="M1" s="95" t="s">
        <v>332</v>
      </c>
      <c r="N1" s="95" t="s">
        <v>333</v>
      </c>
      <c r="O1" s="95" t="s">
        <v>334</v>
      </c>
      <c r="P1" s="95" t="s">
        <v>335</v>
      </c>
      <c r="Q1" s="95" t="s">
        <v>336</v>
      </c>
      <c r="R1" s="95" t="s">
        <v>337</v>
      </c>
      <c r="S1" s="95" t="s">
        <v>338</v>
      </c>
      <c r="T1" s="95" t="s">
        <v>339</v>
      </c>
      <c r="U1" s="95" t="s">
        <v>340</v>
      </c>
      <c r="V1" s="95" t="s">
        <v>341</v>
      </c>
      <c r="W1" s="95" t="s">
        <v>283</v>
      </c>
      <c r="X1" s="95" t="s">
        <v>284</v>
      </c>
      <c r="Y1" s="95" t="s">
        <v>342</v>
      </c>
      <c r="Z1" s="95" t="s">
        <v>343</v>
      </c>
      <c r="AA1" s="95" t="s">
        <v>344</v>
      </c>
      <c r="AB1" s="95" t="s">
        <v>345</v>
      </c>
      <c r="AC1" s="95" t="s">
        <v>346</v>
      </c>
    </row>
    <row r="2" spans="1:29" x14ac:dyDescent="0.45">
      <c r="A2" t="s">
        <v>347</v>
      </c>
      <c r="B2" t="s">
        <v>347</v>
      </c>
      <c r="C2" t="s">
        <v>347</v>
      </c>
      <c r="D2" t="s">
        <v>347</v>
      </c>
      <c r="E2" t="s">
        <v>347</v>
      </c>
      <c r="F2" t="str">
        <f>様式1!O7</f>
        <v>医療法人　いばエネ病院</v>
      </c>
      <c r="G2" t="str">
        <f>様式1!O6</f>
        <v>茨城県水戸市●●●―●●●</v>
      </c>
      <c r="H2" t="str">
        <f>様式1!O8</f>
        <v>院長</v>
      </c>
      <c r="I2" t="str">
        <f>様式1!S8</f>
        <v>茨城　一郎</v>
      </c>
      <c r="J2" s="94">
        <f>様式1!M19</f>
        <v>13516000</v>
      </c>
      <c r="K2" t="str">
        <f>IF(A15&lt;50,"低圧","高圧")</f>
        <v>低圧</v>
      </c>
      <c r="L2" s="93">
        <f>'別紙1-2'!U25</f>
        <v>114</v>
      </c>
      <c r="M2" s="98">
        <f>'別紙1-2'!U27</f>
        <v>16.399999999999999</v>
      </c>
      <c r="N2" t="str">
        <f>'別紙1-1'!V13</f>
        <v>医療施設</v>
      </c>
      <c r="O2">
        <f>'別紙1-1'!V14</f>
        <v>0</v>
      </c>
      <c r="P2" t="str">
        <f>様式1!O10</f>
        <v>-</v>
      </c>
      <c r="Q2" t="str">
        <f>様式1!O11</f>
        <v>-</v>
      </c>
      <c r="R2" t="str">
        <f>+様式1!O12</f>
        <v>-</v>
      </c>
      <c r="S2" t="str">
        <f>様式1!S12</f>
        <v>-</v>
      </c>
      <c r="T2" s="156" t="str">
        <f>+'別紙1-1'!G13</f>
        <v>医療法人　いばエネ病院</v>
      </c>
      <c r="U2" s="157" t="str">
        <f>'別紙1-1'!G14</f>
        <v>茨城県水戸市●●●―●●●</v>
      </c>
      <c r="V2" t="str">
        <f>ASC(様式1!M28)</f>
        <v>029-●●●-●●●●</v>
      </c>
      <c r="W2" t="str">
        <f>ASC(+様式1!U28)</f>
        <v>029-●●●-●●●●</v>
      </c>
      <c r="X2" t="str">
        <f>様式1!M29&amp;"@"&amp;様式1!T29</f>
        <v>●●●●●●@●●●●●●</v>
      </c>
      <c r="Y2" s="157" t="str">
        <f>+様式1!M26</f>
        <v>医療法人　いばエネ病院　総務部</v>
      </c>
      <c r="Z2" s="157" t="str">
        <f>様式1!M27</f>
        <v>常陸　二郎</v>
      </c>
      <c r="AA2" t="str">
        <f>ASC(様式1!N23&amp;様式1!P23&amp;様式1!Q23)</f>
        <v>●●●-●●●●</v>
      </c>
      <c r="AB2" s="157" t="str">
        <f>様式1!M24</f>
        <v>茨城県水戸市●●●―●●●</v>
      </c>
      <c r="AC2" s="158" t="str">
        <f>"2024"&amp;"/"&amp;様式1!Q21&amp;"/"&amp;様式1!T21</f>
        <v>2024/10/31</v>
      </c>
    </row>
  </sheetData>
  <phoneticPr fontId="21"/>
  <pageMargins left="0.7" right="0.7" top="0.75" bottom="0.75" header="0.3" footer="0.3"/>
  <pageSetup paperSize="9" orientation="portrait" horizontalDpi="4294967293"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22"/>
  <sheetViews>
    <sheetView showGridLines="0" view="pageBreakPreview" topLeftCell="A6" zoomScale="70" zoomScaleNormal="70" zoomScaleSheetLayoutView="70" workbookViewId="0">
      <selection sqref="A1:Z22"/>
    </sheetView>
  </sheetViews>
  <sheetFormatPr defaultColWidth="3" defaultRowHeight="18" x14ac:dyDescent="0.45"/>
  <sheetData>
    <row r="1" spans="1:30" x14ac:dyDescent="0.45">
      <c r="A1" s="244" t="s">
        <v>235</v>
      </c>
      <c r="B1" s="244"/>
      <c r="C1" s="244"/>
      <c r="D1" s="244"/>
      <c r="E1" s="244"/>
      <c r="F1" s="244"/>
      <c r="G1" s="244"/>
      <c r="H1" s="244"/>
      <c r="I1" s="244"/>
      <c r="J1" s="244"/>
      <c r="K1" s="244"/>
      <c r="L1" s="244"/>
      <c r="M1" s="244"/>
      <c r="N1" s="244"/>
      <c r="O1" s="244"/>
      <c r="P1" s="244"/>
      <c r="Q1" s="244"/>
      <c r="R1" s="244"/>
      <c r="S1" s="244"/>
      <c r="T1" s="244"/>
      <c r="U1" s="244"/>
      <c r="V1" s="244"/>
      <c r="W1" s="244"/>
      <c r="X1" s="244"/>
      <c r="Y1" s="244"/>
      <c r="Z1" s="244"/>
    </row>
    <row r="2" spans="1:30" x14ac:dyDescent="0.45">
      <c r="A2" s="272" t="s">
        <v>31</v>
      </c>
      <c r="B2" s="272"/>
      <c r="C2" s="272"/>
      <c r="D2" s="272"/>
      <c r="E2" s="272"/>
      <c r="F2" s="272"/>
      <c r="G2" s="272"/>
      <c r="H2" s="272"/>
      <c r="I2" s="272"/>
      <c r="J2" s="272"/>
      <c r="K2" s="272"/>
      <c r="L2" s="272"/>
      <c r="M2" s="272"/>
      <c r="N2" s="272"/>
      <c r="O2" s="272"/>
      <c r="P2" s="272"/>
      <c r="Q2" s="272"/>
      <c r="R2" s="272"/>
      <c r="S2" s="272"/>
      <c r="T2" s="272"/>
      <c r="U2" s="272"/>
      <c r="V2" s="272"/>
      <c r="W2" s="272"/>
      <c r="X2" s="272"/>
      <c r="Y2" s="272"/>
      <c r="Z2" s="272"/>
    </row>
    <row r="3" spans="1:30" ht="18" customHeight="1" x14ac:dyDescent="0.45">
      <c r="A3" s="247" t="s">
        <v>32</v>
      </c>
      <c r="B3" s="247"/>
      <c r="C3" s="247"/>
      <c r="D3" s="247"/>
      <c r="E3" s="247"/>
      <c r="F3" s="247"/>
    </row>
    <row r="4" spans="1:30" ht="24" customHeight="1" x14ac:dyDescent="0.45">
      <c r="A4" s="237" t="s">
        <v>33</v>
      </c>
      <c r="B4" s="237"/>
      <c r="C4" s="237"/>
      <c r="D4" s="237"/>
      <c r="E4" s="237"/>
      <c r="F4" s="237"/>
      <c r="G4" s="245" t="s">
        <v>368</v>
      </c>
      <c r="H4" s="245"/>
      <c r="I4" s="248" t="s">
        <v>40</v>
      </c>
      <c r="J4" s="248"/>
      <c r="K4" s="248"/>
      <c r="L4" s="248"/>
      <c r="M4" s="248"/>
      <c r="N4" s="248"/>
      <c r="O4" s="248"/>
      <c r="P4" s="248"/>
      <c r="Q4" s="245" t="s">
        <v>368</v>
      </c>
      <c r="R4" s="245"/>
      <c r="S4" s="206" t="s">
        <v>42</v>
      </c>
      <c r="T4" s="206"/>
      <c r="U4" s="206"/>
      <c r="V4" s="206"/>
      <c r="W4" s="206"/>
      <c r="X4" s="206"/>
      <c r="Y4" s="206"/>
      <c r="Z4" s="206"/>
    </row>
    <row r="5" spans="1:30" ht="22.65" customHeight="1" x14ac:dyDescent="0.45">
      <c r="A5" s="237" t="s">
        <v>430</v>
      </c>
      <c r="B5" s="237"/>
      <c r="C5" s="237"/>
      <c r="D5" s="237"/>
      <c r="E5" s="237"/>
      <c r="F5" s="237"/>
      <c r="G5" s="245" t="s">
        <v>368</v>
      </c>
      <c r="H5" s="245"/>
      <c r="I5" s="248" t="s">
        <v>43</v>
      </c>
      <c r="J5" s="248"/>
      <c r="K5" s="248"/>
      <c r="L5" s="248"/>
      <c r="M5" s="248"/>
      <c r="N5" s="248"/>
      <c r="O5" s="248"/>
      <c r="P5" s="248"/>
      <c r="Q5" s="248"/>
      <c r="R5" s="248"/>
      <c r="S5" s="248"/>
      <c r="T5" s="248"/>
      <c r="U5" s="248"/>
      <c r="V5" s="248"/>
      <c r="W5" s="248"/>
      <c r="X5" s="248"/>
      <c r="Y5" s="248"/>
      <c r="Z5" s="248"/>
    </row>
    <row r="6" spans="1:30" ht="22.65" customHeight="1" x14ac:dyDescent="0.45">
      <c r="A6" s="237"/>
      <c r="B6" s="237"/>
      <c r="C6" s="237"/>
      <c r="D6" s="237"/>
      <c r="E6" s="237"/>
      <c r="F6" s="237"/>
      <c r="G6" s="245" t="s">
        <v>368</v>
      </c>
      <c r="H6" s="245"/>
      <c r="I6" s="248" t="s">
        <v>44</v>
      </c>
      <c r="J6" s="248"/>
      <c r="K6" s="248"/>
      <c r="L6" s="248"/>
      <c r="M6" s="248"/>
      <c r="N6" s="248"/>
      <c r="O6" s="248"/>
      <c r="P6" s="248"/>
      <c r="Q6" s="248"/>
      <c r="R6" s="248"/>
      <c r="S6" s="248"/>
      <c r="T6" s="248"/>
      <c r="U6" s="248"/>
      <c r="V6" s="248"/>
      <c r="W6" s="248"/>
      <c r="X6" s="248"/>
      <c r="Y6" s="248"/>
      <c r="Z6" s="248"/>
    </row>
    <row r="7" spans="1:30" ht="22.2" customHeight="1" x14ac:dyDescent="0.45">
      <c r="A7" s="237"/>
      <c r="B7" s="237"/>
      <c r="C7" s="237"/>
      <c r="D7" s="237"/>
      <c r="E7" s="237"/>
      <c r="F7" s="237"/>
      <c r="G7" s="245" t="s">
        <v>368</v>
      </c>
      <c r="H7" s="245"/>
      <c r="I7" s="248" t="s">
        <v>45</v>
      </c>
      <c r="J7" s="248"/>
      <c r="K7" s="248"/>
      <c r="L7" s="248"/>
      <c r="M7" s="248"/>
      <c r="N7" s="248"/>
      <c r="O7" s="248"/>
      <c r="P7" s="248"/>
      <c r="Q7" s="248"/>
      <c r="R7" s="248"/>
      <c r="S7" s="248"/>
      <c r="T7" s="248"/>
      <c r="U7" s="248"/>
      <c r="V7" s="248"/>
      <c r="W7" s="248"/>
      <c r="X7" s="248"/>
      <c r="Y7" s="248"/>
      <c r="Z7" s="248"/>
    </row>
    <row r="8" spans="1:30" ht="22.65" customHeight="1" x14ac:dyDescent="0.45">
      <c r="A8" s="237"/>
      <c r="B8" s="237"/>
      <c r="C8" s="237"/>
      <c r="D8" s="237"/>
      <c r="E8" s="237"/>
      <c r="F8" s="237"/>
      <c r="G8" s="245" t="s">
        <v>368</v>
      </c>
      <c r="H8" s="245"/>
      <c r="I8" s="248" t="s">
        <v>46</v>
      </c>
      <c r="J8" s="248"/>
      <c r="K8" s="248"/>
      <c r="L8" s="248"/>
      <c r="M8" s="248"/>
      <c r="N8" s="248"/>
      <c r="O8" s="248"/>
      <c r="P8" s="248"/>
      <c r="Q8" s="248"/>
      <c r="R8" s="248"/>
      <c r="S8" s="248"/>
      <c r="T8" s="248"/>
      <c r="U8" s="248"/>
      <c r="V8" s="248"/>
      <c r="W8" s="248"/>
      <c r="X8" s="248"/>
      <c r="Y8" s="248"/>
      <c r="Z8" s="248"/>
    </row>
    <row r="9" spans="1:30" ht="42" customHeight="1" x14ac:dyDescent="0.45">
      <c r="A9" s="237"/>
      <c r="B9" s="237"/>
      <c r="C9" s="237"/>
      <c r="D9" s="237"/>
      <c r="E9" s="237"/>
      <c r="F9" s="237"/>
      <c r="G9" s="245" t="s">
        <v>368</v>
      </c>
      <c r="H9" s="245"/>
      <c r="I9" s="246" t="s">
        <v>427</v>
      </c>
      <c r="J9" s="246"/>
      <c r="K9" s="246"/>
      <c r="L9" s="246"/>
      <c r="M9" s="246"/>
      <c r="N9" s="246"/>
      <c r="O9" s="246"/>
      <c r="P9" s="246"/>
      <c r="Q9" s="246"/>
      <c r="R9" s="246"/>
      <c r="S9" s="246"/>
      <c r="T9" s="246"/>
      <c r="U9" s="246"/>
      <c r="V9" s="246"/>
      <c r="W9" s="246"/>
      <c r="X9" s="246"/>
      <c r="Y9" s="246"/>
      <c r="Z9" s="246"/>
    </row>
    <row r="10" spans="1:30" ht="18" customHeight="1" x14ac:dyDescent="0.45">
      <c r="A10" s="1" t="s">
        <v>34</v>
      </c>
    </row>
    <row r="11" spans="1:30" ht="12" customHeight="1" x14ac:dyDescent="0.45">
      <c r="A11" s="1"/>
    </row>
    <row r="12" spans="1:30" x14ac:dyDescent="0.45">
      <c r="A12" s="223" t="s">
        <v>35</v>
      </c>
      <c r="B12" s="223"/>
      <c r="C12" s="223"/>
      <c r="D12" s="223"/>
      <c r="E12" s="223"/>
      <c r="F12" s="223"/>
      <c r="G12" s="223"/>
      <c r="H12" s="223"/>
      <c r="I12" s="223"/>
    </row>
    <row r="13" spans="1:30" ht="25.2" customHeight="1" x14ac:dyDescent="0.45">
      <c r="A13" s="237" t="s">
        <v>36</v>
      </c>
      <c r="B13" s="237"/>
      <c r="C13" s="237"/>
      <c r="D13" s="237"/>
      <c r="E13" s="237"/>
      <c r="F13" s="237"/>
      <c r="G13" s="259" t="s">
        <v>421</v>
      </c>
      <c r="H13" s="260"/>
      <c r="I13" s="260"/>
      <c r="J13" s="260"/>
      <c r="K13" s="260"/>
      <c r="L13" s="260"/>
      <c r="M13" s="260"/>
      <c r="N13" s="260"/>
      <c r="O13" s="260"/>
      <c r="P13" s="260"/>
      <c r="Q13" s="261"/>
      <c r="R13" s="257" t="s">
        <v>48</v>
      </c>
      <c r="S13" s="258"/>
      <c r="T13" s="262" t="s">
        <v>420</v>
      </c>
      <c r="U13" s="263"/>
      <c r="V13" s="266" t="s">
        <v>426</v>
      </c>
      <c r="W13" s="267"/>
      <c r="X13" s="267"/>
      <c r="Y13" s="267"/>
      <c r="Z13" s="268"/>
      <c r="AB13" s="4" t="s">
        <v>271</v>
      </c>
      <c r="AC13" s="4" t="s">
        <v>275</v>
      </c>
    </row>
    <row r="14" spans="1:30" ht="25.5" customHeight="1" x14ac:dyDescent="0.45">
      <c r="A14" s="237" t="s">
        <v>234</v>
      </c>
      <c r="B14" s="237"/>
      <c r="C14" s="237"/>
      <c r="D14" s="237"/>
      <c r="E14" s="237"/>
      <c r="F14" s="237"/>
      <c r="G14" s="259" t="s">
        <v>424</v>
      </c>
      <c r="H14" s="260"/>
      <c r="I14" s="260"/>
      <c r="J14" s="260"/>
      <c r="K14" s="260"/>
      <c r="L14" s="260"/>
      <c r="M14" s="260"/>
      <c r="N14" s="260"/>
      <c r="O14" s="260"/>
      <c r="P14" s="260"/>
      <c r="Q14" s="261"/>
      <c r="R14" s="258"/>
      <c r="S14" s="258"/>
      <c r="T14" s="264"/>
      <c r="U14" s="265"/>
      <c r="V14" s="269"/>
      <c r="W14" s="270"/>
      <c r="X14" s="270"/>
      <c r="Y14" s="270"/>
      <c r="Z14" s="271"/>
      <c r="AB14" s="4" t="s">
        <v>271</v>
      </c>
      <c r="AC14" s="4" t="s">
        <v>307</v>
      </c>
      <c r="AD14" s="4"/>
    </row>
    <row r="15" spans="1:30" ht="25.5" customHeight="1" x14ac:dyDescent="0.45">
      <c r="A15" s="237" t="s">
        <v>37</v>
      </c>
      <c r="B15" s="237"/>
      <c r="C15" s="237"/>
      <c r="D15" s="237"/>
      <c r="E15" s="237"/>
      <c r="F15" s="237"/>
      <c r="G15" s="256" t="s">
        <v>425</v>
      </c>
      <c r="H15" s="256"/>
      <c r="I15" s="256"/>
      <c r="J15" s="256"/>
      <c r="K15" s="256"/>
      <c r="L15" s="256"/>
      <c r="M15" s="256"/>
      <c r="N15" s="256"/>
      <c r="O15" s="256"/>
      <c r="P15" s="256"/>
      <c r="Q15" s="256"/>
      <c r="R15" s="256"/>
      <c r="S15" s="256"/>
      <c r="T15" s="256"/>
      <c r="U15" s="256"/>
      <c r="V15" s="256"/>
      <c r="W15" s="256"/>
      <c r="X15" s="256"/>
      <c r="Y15" s="256"/>
      <c r="Z15" s="256"/>
      <c r="AB15" s="4" t="s">
        <v>271</v>
      </c>
      <c r="AC15" s="4" t="s">
        <v>276</v>
      </c>
      <c r="AD15" s="4"/>
    </row>
    <row r="16" spans="1:30" ht="25.5" customHeight="1" x14ac:dyDescent="0.45">
      <c r="A16" s="237" t="s">
        <v>38</v>
      </c>
      <c r="B16" s="237"/>
      <c r="C16" s="237"/>
      <c r="D16" s="237"/>
      <c r="E16" s="237"/>
      <c r="F16" s="237"/>
      <c r="G16" s="256" t="s">
        <v>425</v>
      </c>
      <c r="H16" s="256"/>
      <c r="I16" s="256"/>
      <c r="J16" s="256"/>
      <c r="K16" s="256"/>
      <c r="L16" s="256"/>
      <c r="M16" s="256"/>
      <c r="N16" s="256"/>
      <c r="O16" s="256"/>
      <c r="P16" s="256"/>
      <c r="Q16" s="256"/>
      <c r="R16" s="256"/>
      <c r="S16" s="256"/>
      <c r="T16" s="256"/>
      <c r="U16" s="256"/>
      <c r="V16" s="256"/>
      <c r="W16" s="256"/>
      <c r="X16" s="256"/>
      <c r="Y16" s="256"/>
      <c r="Z16" s="256"/>
    </row>
    <row r="17" spans="1:26" ht="12" customHeight="1" x14ac:dyDescent="0.45">
      <c r="A17" s="1"/>
    </row>
    <row r="18" spans="1:26" x14ac:dyDescent="0.45">
      <c r="A18" s="1" t="s">
        <v>39</v>
      </c>
    </row>
    <row r="19" spans="1:26" ht="24" customHeight="1" x14ac:dyDescent="0.45">
      <c r="A19" s="250" t="s">
        <v>432</v>
      </c>
      <c r="B19" s="250"/>
      <c r="C19" s="250"/>
      <c r="D19" s="250"/>
      <c r="E19" s="250"/>
      <c r="F19" s="250"/>
      <c r="G19" s="254" t="s">
        <v>368</v>
      </c>
      <c r="H19" s="255"/>
      <c r="I19" s="251" t="s">
        <v>47</v>
      </c>
      <c r="J19" s="252"/>
      <c r="K19" s="252"/>
      <c r="L19" s="252"/>
      <c r="M19" s="252"/>
      <c r="N19" s="252"/>
      <c r="O19" s="252"/>
      <c r="P19" s="252"/>
      <c r="Q19" s="252"/>
      <c r="R19" s="252"/>
      <c r="S19" s="252"/>
      <c r="T19" s="252"/>
      <c r="U19" s="252"/>
      <c r="V19" s="252"/>
      <c r="W19" s="252"/>
      <c r="X19" s="252"/>
      <c r="Y19" s="252"/>
      <c r="Z19" s="253"/>
    </row>
    <row r="20" spans="1:26" ht="259.2" customHeight="1" x14ac:dyDescent="0.45">
      <c r="A20" s="250"/>
      <c r="B20" s="250"/>
      <c r="C20" s="250"/>
      <c r="D20" s="250"/>
      <c r="E20" s="250"/>
      <c r="F20" s="250"/>
      <c r="G20" s="249" t="s">
        <v>359</v>
      </c>
      <c r="H20" s="249"/>
      <c r="I20" s="249"/>
      <c r="J20" s="249"/>
      <c r="K20" s="249"/>
      <c r="L20" s="249"/>
      <c r="M20" s="249"/>
      <c r="N20" s="249"/>
      <c r="O20" s="249"/>
      <c r="P20" s="249"/>
      <c r="Q20" s="249"/>
      <c r="R20" s="249"/>
      <c r="S20" s="249"/>
      <c r="T20" s="249"/>
      <c r="U20" s="249"/>
      <c r="V20" s="249"/>
      <c r="W20" s="249"/>
      <c r="X20" s="249"/>
      <c r="Y20" s="249"/>
      <c r="Z20" s="249"/>
    </row>
    <row r="21" spans="1:26" ht="18" customHeight="1" x14ac:dyDescent="0.45">
      <c r="A21" s="1" t="s">
        <v>34</v>
      </c>
    </row>
    <row r="22" spans="1:26" ht="12" customHeight="1" x14ac:dyDescent="0.45">
      <c r="A22" s="1"/>
    </row>
  </sheetData>
  <mergeCells count="35">
    <mergeCell ref="G13:Q13"/>
    <mergeCell ref="A2:Z2"/>
    <mergeCell ref="A4:F4"/>
    <mergeCell ref="G4:H4"/>
    <mergeCell ref="I4:P4"/>
    <mergeCell ref="G20:Z20"/>
    <mergeCell ref="A19:F20"/>
    <mergeCell ref="I19:Z19"/>
    <mergeCell ref="G19:H19"/>
    <mergeCell ref="Q4:R4"/>
    <mergeCell ref="S4:Z4"/>
    <mergeCell ref="A15:F15"/>
    <mergeCell ref="A16:F16"/>
    <mergeCell ref="A13:F13"/>
    <mergeCell ref="G15:Z15"/>
    <mergeCell ref="G16:Z16"/>
    <mergeCell ref="R13:S14"/>
    <mergeCell ref="G14:Q14"/>
    <mergeCell ref="T13:U14"/>
    <mergeCell ref="V13:Z14"/>
    <mergeCell ref="A14:F14"/>
    <mergeCell ref="A1:Z1"/>
    <mergeCell ref="G5:H5"/>
    <mergeCell ref="A5:F9"/>
    <mergeCell ref="I9:Z9"/>
    <mergeCell ref="A12:I12"/>
    <mergeCell ref="A3:F3"/>
    <mergeCell ref="G6:H6"/>
    <mergeCell ref="G7:H7"/>
    <mergeCell ref="G8:H8"/>
    <mergeCell ref="G9:H9"/>
    <mergeCell ref="I5:Z5"/>
    <mergeCell ref="I6:Z6"/>
    <mergeCell ref="I7:Z7"/>
    <mergeCell ref="I8:Z8"/>
  </mergeCells>
  <phoneticPr fontId="21"/>
  <conditionalFormatting sqref="G4:H9 Q4:R4">
    <cfRule type="containsBlanks" dxfId="25" priority="12">
      <formula>LEN(TRIM(G4))=0</formula>
    </cfRule>
  </conditionalFormatting>
  <conditionalFormatting sqref="G19">
    <cfRule type="containsBlanks" dxfId="24" priority="9">
      <formula>LEN(TRIM(G19))=0</formula>
    </cfRule>
  </conditionalFormatting>
  <conditionalFormatting sqref="G13:G14">
    <cfRule type="containsBlanks" dxfId="23" priority="5">
      <formula>LEN(TRIM(G13))=0</formula>
    </cfRule>
  </conditionalFormatting>
  <conditionalFormatting sqref="G15:G16">
    <cfRule type="containsBlanks" dxfId="22" priority="3">
      <formula>LEN(TRIM(G15))=0</formula>
    </cfRule>
  </conditionalFormatting>
  <conditionalFormatting sqref="V13">
    <cfRule type="containsBlanks" dxfId="21" priority="1">
      <formula>LEN(TRIM(V13))=0</formula>
    </cfRule>
  </conditionalFormatting>
  <dataValidations count="2">
    <dataValidation type="list" allowBlank="1" showInputMessage="1" showErrorMessage="1" sqref="G19 G4:H9 Q4:R4">
      <formula1>"□,■"</formula1>
    </dataValidation>
    <dataValidation type="list" allowBlank="1" showInputMessage="1" showErrorMessage="1" sqref="V13:Z14">
      <formula1>"医療施設,社会福祉施設,薬局,その他"</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5"/>
  <sheetViews>
    <sheetView showGridLines="0" view="pageBreakPreview" topLeftCell="A16" zoomScale="90" zoomScaleNormal="100" zoomScaleSheetLayoutView="90" workbookViewId="0">
      <selection activeCell="J33" sqref="J33:Z33"/>
    </sheetView>
  </sheetViews>
  <sheetFormatPr defaultColWidth="3" defaultRowHeight="18" customHeight="1" x14ac:dyDescent="0.45"/>
  <cols>
    <col min="1" max="20" width="3" customWidth="1"/>
    <col min="21" max="21" width="2" customWidth="1"/>
    <col min="22" max="25" width="3" customWidth="1"/>
    <col min="26" max="26" width="4" customWidth="1"/>
    <col min="28" max="29" width="3" style="4"/>
  </cols>
  <sheetData>
    <row r="1" spans="1:29" x14ac:dyDescent="0.45">
      <c r="A1" s="225" t="s">
        <v>350</v>
      </c>
      <c r="B1" s="225"/>
      <c r="C1" s="225"/>
      <c r="D1" s="225"/>
      <c r="E1" s="225"/>
      <c r="F1" s="225"/>
      <c r="G1" s="225"/>
      <c r="H1" s="225"/>
      <c r="I1" s="225"/>
      <c r="J1" s="225"/>
      <c r="K1" s="225"/>
      <c r="L1" s="225"/>
      <c r="M1" s="225"/>
      <c r="N1" s="225"/>
      <c r="O1" s="225"/>
      <c r="P1" s="225"/>
      <c r="Q1" s="225"/>
      <c r="R1" s="225"/>
      <c r="S1" s="225"/>
      <c r="T1" s="225"/>
      <c r="U1" s="225"/>
      <c r="V1" s="225"/>
      <c r="W1" s="225"/>
      <c r="X1" s="225"/>
      <c r="Y1" s="225"/>
      <c r="Z1" s="225"/>
    </row>
    <row r="2" spans="1:29" ht="19.95" customHeight="1" x14ac:dyDescent="0.45">
      <c r="A2" s="250" t="s">
        <v>49</v>
      </c>
      <c r="B2" s="250"/>
      <c r="C2" s="250"/>
      <c r="D2" s="250"/>
      <c r="E2" s="250"/>
      <c r="F2" s="250"/>
      <c r="G2" s="250"/>
      <c r="H2" s="250"/>
      <c r="I2" s="250"/>
      <c r="J2" s="250"/>
      <c r="K2" s="250"/>
      <c r="L2" s="250"/>
      <c r="M2" s="250"/>
      <c r="N2" s="250"/>
      <c r="O2" s="250"/>
      <c r="P2" s="250"/>
      <c r="Q2" s="250"/>
      <c r="R2" s="250"/>
      <c r="S2" s="250"/>
      <c r="T2" s="250"/>
      <c r="U2" s="250"/>
      <c r="V2" s="250"/>
      <c r="W2" s="250"/>
      <c r="X2" s="250"/>
      <c r="Y2" s="250"/>
      <c r="Z2" s="250"/>
    </row>
    <row r="3" spans="1:29" ht="19.95" customHeight="1" x14ac:dyDescent="0.45">
      <c r="A3" s="258" t="s">
        <v>50</v>
      </c>
      <c r="B3" s="258"/>
      <c r="C3" s="258"/>
      <c r="D3" s="258"/>
      <c r="E3" s="258"/>
      <c r="F3" s="281" t="s">
        <v>236</v>
      </c>
      <c r="G3" s="281"/>
      <c r="H3" s="281" t="s">
        <v>237</v>
      </c>
      <c r="I3" s="281"/>
      <c r="J3" s="281"/>
      <c r="K3" s="281"/>
      <c r="L3" s="281"/>
      <c r="M3" s="287" t="s">
        <v>51</v>
      </c>
      <c r="N3" s="284"/>
      <c r="O3" s="284"/>
      <c r="P3" s="284"/>
      <c r="Q3" s="285"/>
      <c r="R3" s="341" t="s">
        <v>238</v>
      </c>
      <c r="S3" s="342"/>
      <c r="T3" s="342"/>
      <c r="U3" s="342"/>
      <c r="V3" s="342"/>
      <c r="W3" s="342"/>
      <c r="X3" s="342"/>
      <c r="Y3" s="342"/>
      <c r="Z3" s="343"/>
    </row>
    <row r="4" spans="1:29" ht="18" customHeight="1" x14ac:dyDescent="0.45">
      <c r="A4" s="329" t="s">
        <v>288</v>
      </c>
      <c r="B4" s="330"/>
      <c r="C4" s="330"/>
      <c r="D4" s="330"/>
      <c r="E4" s="331"/>
      <c r="F4" s="282" t="s">
        <v>369</v>
      </c>
      <c r="G4" s="282"/>
      <c r="H4" s="286" t="str">
        <f>IF(SUM(添付2!$K$6:$K$8)&lt;SUM(添付2!$K$9:$K$11),添付2!F6,添付2!F9)</f>
        <v>□□□社</v>
      </c>
      <c r="I4" s="286"/>
      <c r="J4" s="286"/>
      <c r="K4" s="286"/>
      <c r="L4" s="286"/>
      <c r="M4" s="286" t="str">
        <f>IF(SUM(添付2!$K$6:$K$8)&lt;SUM(添付2!$K$9:$K$11),添付2!G6,添付2!G9)</f>
        <v>ABCDE-12345</v>
      </c>
      <c r="N4" s="286"/>
      <c r="O4" s="286"/>
      <c r="P4" s="286"/>
      <c r="Q4" s="286"/>
      <c r="R4" s="344">
        <f>IF(SUM(添付2!$K$6:$K$8)&lt;SUM(添付2!$K$9:$K$11),添付2!K6,添付2!K9)</f>
        <v>99.8</v>
      </c>
      <c r="S4" s="345"/>
      <c r="T4" s="283" t="s">
        <v>291</v>
      </c>
      <c r="U4" s="283"/>
      <c r="V4" s="312" t="s">
        <v>299</v>
      </c>
      <c r="W4" s="283"/>
      <c r="X4" s="317">
        <f>添付2!G3-IF(F4="■",R4)-IF(F5="■",R5)-IF(F6="■",R6)</f>
        <v>114</v>
      </c>
      <c r="Y4" s="317"/>
      <c r="Z4" s="320" t="s">
        <v>291</v>
      </c>
      <c r="AB4" s="4" t="s">
        <v>271</v>
      </c>
      <c r="AC4" s="4" t="s">
        <v>300</v>
      </c>
    </row>
    <row r="5" spans="1:29" ht="18" customHeight="1" x14ac:dyDescent="0.45">
      <c r="A5" s="332"/>
      <c r="B5" s="333"/>
      <c r="C5" s="333"/>
      <c r="D5" s="333"/>
      <c r="E5" s="334"/>
      <c r="F5" s="282" t="s">
        <v>369</v>
      </c>
      <c r="G5" s="282"/>
      <c r="H5" s="286" t="str">
        <f>IF(SUM(添付2!$K$6:$K$8)&lt;SUM(添付2!$K$9:$K$11),添付2!F7,添付2!F10)</f>
        <v>△△△社</v>
      </c>
      <c r="I5" s="286"/>
      <c r="J5" s="286"/>
      <c r="K5" s="286"/>
      <c r="L5" s="286"/>
      <c r="M5" s="286" t="str">
        <f>IF(SUM(添付2!$K$6:$K$8)&lt;SUM(添付2!$K$9:$K$11),添付2!G7,添付2!G10)</f>
        <v>FGHIJ-67890</v>
      </c>
      <c r="N5" s="286"/>
      <c r="O5" s="286"/>
      <c r="P5" s="286"/>
      <c r="Q5" s="286"/>
      <c r="R5" s="344">
        <f>IF(SUM(添付2!$K$6:$K$8)&lt;SUM(添付2!$K$9:$K$11),添付2!K7,添付2!K10)</f>
        <v>15</v>
      </c>
      <c r="S5" s="345"/>
      <c r="T5" s="283" t="s">
        <v>291</v>
      </c>
      <c r="U5" s="283"/>
      <c r="V5" s="313"/>
      <c r="W5" s="314"/>
      <c r="X5" s="318"/>
      <c r="Y5" s="318"/>
      <c r="Z5" s="321"/>
      <c r="AB5" s="4" t="s">
        <v>68</v>
      </c>
      <c r="AC5" s="4" t="s">
        <v>301</v>
      </c>
    </row>
    <row r="6" spans="1:29" ht="18" customHeight="1" x14ac:dyDescent="0.45">
      <c r="A6" s="332"/>
      <c r="B6" s="333"/>
      <c r="C6" s="333"/>
      <c r="D6" s="333"/>
      <c r="E6" s="334"/>
      <c r="F6" s="282" t="s">
        <v>369</v>
      </c>
      <c r="G6" s="282"/>
      <c r="H6" s="286">
        <f>IF(SUM(添付2!$K$6:$K$8)&lt;SUM(添付2!$K$9:$K$11),添付2!F8,添付2!F11)</f>
        <v>0</v>
      </c>
      <c r="I6" s="286"/>
      <c r="J6" s="286"/>
      <c r="K6" s="286"/>
      <c r="L6" s="286"/>
      <c r="M6" s="286">
        <f>IF(SUM(添付2!$K$6:$K$8)&lt;SUM(添付2!$K$9:$K$11),添付2!G8,添付2!G11)</f>
        <v>0</v>
      </c>
      <c r="N6" s="286"/>
      <c r="O6" s="286"/>
      <c r="P6" s="286"/>
      <c r="Q6" s="286"/>
      <c r="R6" s="344">
        <f>IF(SUM(添付2!$K$6:$K$8)&lt;SUM(添付2!$K$9:$K$11),添付2!K8,添付2!K11)</f>
        <v>0</v>
      </c>
      <c r="S6" s="345"/>
      <c r="T6" s="283" t="s">
        <v>291</v>
      </c>
      <c r="U6" s="283"/>
      <c r="V6" s="315"/>
      <c r="W6" s="316"/>
      <c r="X6" s="319"/>
      <c r="Y6" s="319"/>
      <c r="Z6" s="322"/>
    </row>
    <row r="7" spans="1:29" ht="18" customHeight="1" x14ac:dyDescent="0.45">
      <c r="A7" s="335" t="s">
        <v>41</v>
      </c>
      <c r="B7" s="336"/>
      <c r="C7" s="336"/>
      <c r="D7" s="336"/>
      <c r="E7" s="337"/>
      <c r="F7" s="282" t="s">
        <v>369</v>
      </c>
      <c r="G7" s="282"/>
      <c r="H7" s="286" t="str">
        <f>添付2!F24</f>
        <v>×××社</v>
      </c>
      <c r="I7" s="286"/>
      <c r="J7" s="286"/>
      <c r="K7" s="286"/>
      <c r="L7" s="286"/>
      <c r="M7" s="286" t="str">
        <f>添付2!G24</f>
        <v>67890-FGHIJ</v>
      </c>
      <c r="N7" s="286"/>
      <c r="O7" s="286"/>
      <c r="P7" s="286"/>
      <c r="Q7" s="286"/>
      <c r="R7" s="323">
        <f>添付2!K24</f>
        <v>16.399999999999999</v>
      </c>
      <c r="S7" s="324"/>
      <c r="T7" s="284" t="s">
        <v>298</v>
      </c>
      <c r="U7" s="285"/>
      <c r="V7" s="312" t="s">
        <v>299</v>
      </c>
      <c r="W7" s="283"/>
      <c r="X7" s="325">
        <f>添付2!G21-IF(F7="■",ROUNDDOWN(R7,1))-IF(F8="■",ROUNDDOWN(R8,1))</f>
        <v>16.399999999999999</v>
      </c>
      <c r="Y7" s="325"/>
      <c r="Z7" s="327" t="s">
        <v>298</v>
      </c>
      <c r="AB7" s="4" t="s">
        <v>68</v>
      </c>
      <c r="AC7" s="4" t="s">
        <v>300</v>
      </c>
    </row>
    <row r="8" spans="1:29" ht="18" customHeight="1" x14ac:dyDescent="0.45">
      <c r="A8" s="338"/>
      <c r="B8" s="339"/>
      <c r="C8" s="339"/>
      <c r="D8" s="339"/>
      <c r="E8" s="340"/>
      <c r="F8" s="282" t="s">
        <v>369</v>
      </c>
      <c r="G8" s="282"/>
      <c r="H8" s="286">
        <f>添付2!F25</f>
        <v>0</v>
      </c>
      <c r="I8" s="286"/>
      <c r="J8" s="286"/>
      <c r="K8" s="286"/>
      <c r="L8" s="286"/>
      <c r="M8" s="286">
        <f>添付2!G25</f>
        <v>0</v>
      </c>
      <c r="N8" s="286"/>
      <c r="O8" s="286"/>
      <c r="P8" s="286"/>
      <c r="Q8" s="286"/>
      <c r="R8" s="323">
        <f>添付2!K25</f>
        <v>0</v>
      </c>
      <c r="S8" s="324"/>
      <c r="T8" s="284" t="s">
        <v>298</v>
      </c>
      <c r="U8" s="285"/>
      <c r="V8" s="315"/>
      <c r="W8" s="316"/>
      <c r="X8" s="326"/>
      <c r="Y8" s="326"/>
      <c r="Z8" s="328"/>
      <c r="AB8" s="4" t="s">
        <v>68</v>
      </c>
      <c r="AC8" s="4" t="s">
        <v>301</v>
      </c>
    </row>
    <row r="9" spans="1:29" ht="27" customHeight="1" x14ac:dyDescent="0.45">
      <c r="A9" s="288" t="s">
        <v>239</v>
      </c>
      <c r="B9" s="288"/>
      <c r="C9" s="288"/>
      <c r="D9" s="288"/>
      <c r="E9" s="288"/>
      <c r="F9" s="288"/>
      <c r="G9" s="288"/>
      <c r="H9" s="288"/>
      <c r="I9" s="288"/>
      <c r="J9" s="288"/>
      <c r="K9" s="288"/>
      <c r="L9" s="288"/>
      <c r="M9" s="288"/>
      <c r="N9" s="288"/>
      <c r="O9" s="288"/>
      <c r="P9" s="288"/>
      <c r="Q9" s="288"/>
      <c r="R9" s="288"/>
      <c r="S9" s="288"/>
      <c r="T9" s="288"/>
      <c r="U9" s="288"/>
      <c r="V9" s="288"/>
      <c r="W9" s="288"/>
      <c r="X9" s="288"/>
      <c r="Y9" s="288"/>
      <c r="Z9" s="288"/>
    </row>
    <row r="10" spans="1:29" ht="9" customHeight="1" x14ac:dyDescent="0.45">
      <c r="A10" s="3"/>
    </row>
    <row r="11" spans="1:29" ht="18" customHeight="1" x14ac:dyDescent="0.45">
      <c r="A11" s="247" t="s">
        <v>351</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row>
    <row r="12" spans="1:29" ht="19.95" customHeight="1" x14ac:dyDescent="0.45">
      <c r="A12" s="250" t="s">
        <v>52</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row>
    <row r="13" spans="1:29" ht="19.95" customHeight="1" x14ac:dyDescent="0.45">
      <c r="A13" s="295" t="s">
        <v>50</v>
      </c>
      <c r="B13" s="296"/>
      <c r="C13" s="296"/>
      <c r="D13" s="296"/>
      <c r="E13" s="297"/>
      <c r="F13" s="289" t="s">
        <v>242</v>
      </c>
      <c r="G13" s="290"/>
      <c r="H13" s="290"/>
      <c r="I13" s="290"/>
      <c r="J13" s="291"/>
      <c r="K13" s="289" t="s">
        <v>243</v>
      </c>
      <c r="L13" s="290"/>
      <c r="M13" s="290"/>
      <c r="N13" s="290"/>
      <c r="O13" s="291"/>
      <c r="P13" s="289" t="s">
        <v>244</v>
      </c>
      <c r="Q13" s="290"/>
      <c r="R13" s="290"/>
      <c r="S13" s="290"/>
      <c r="T13" s="291"/>
      <c r="U13" s="289" t="s">
        <v>245</v>
      </c>
      <c r="V13" s="290"/>
      <c r="W13" s="290"/>
      <c r="X13" s="290"/>
      <c r="Y13" s="290"/>
      <c r="Z13" s="291"/>
    </row>
    <row r="14" spans="1:29" ht="30" customHeight="1" x14ac:dyDescent="0.45">
      <c r="A14" s="237" t="s">
        <v>241</v>
      </c>
      <c r="B14" s="237"/>
      <c r="C14" s="237"/>
      <c r="D14" s="237"/>
      <c r="E14" s="237"/>
      <c r="F14" s="278">
        <f>'添付5（太陽光）'!H14</f>
        <v>200000</v>
      </c>
      <c r="G14" s="279"/>
      <c r="H14" s="279"/>
      <c r="I14" s="279"/>
      <c r="J14" s="280"/>
      <c r="K14" s="278">
        <f>'添付5（太陽光）'!H35</f>
        <v>16680000</v>
      </c>
      <c r="L14" s="279"/>
      <c r="M14" s="279"/>
      <c r="N14" s="279"/>
      <c r="O14" s="280"/>
      <c r="P14" s="278">
        <f>'添付5（太陽光）'!H56</f>
        <v>7200000</v>
      </c>
      <c r="Q14" s="279"/>
      <c r="R14" s="279"/>
      <c r="S14" s="279"/>
      <c r="T14" s="280"/>
      <c r="U14" s="278">
        <f>SUM(F14:T14)</f>
        <v>24080000</v>
      </c>
      <c r="V14" s="279"/>
      <c r="W14" s="279"/>
      <c r="X14" s="279"/>
      <c r="Y14" s="279"/>
      <c r="Z14" s="280"/>
      <c r="AB14" s="4" t="s">
        <v>68</v>
      </c>
      <c r="AC14" s="4" t="s">
        <v>253</v>
      </c>
    </row>
    <row r="15" spans="1:29" ht="30" customHeight="1" x14ac:dyDescent="0.45">
      <c r="A15" s="237" t="s">
        <v>41</v>
      </c>
      <c r="B15" s="237"/>
      <c r="C15" s="237"/>
      <c r="D15" s="237"/>
      <c r="E15" s="237"/>
      <c r="F15" s="278">
        <f>'添付5（蓄電池）'!H14</f>
        <v>200000</v>
      </c>
      <c r="G15" s="279"/>
      <c r="H15" s="279"/>
      <c r="I15" s="279"/>
      <c r="J15" s="280"/>
      <c r="K15" s="278">
        <f>'添付5（蓄電池）'!H35</f>
        <v>2500000</v>
      </c>
      <c r="L15" s="279"/>
      <c r="M15" s="279"/>
      <c r="N15" s="279"/>
      <c r="O15" s="280"/>
      <c r="P15" s="278">
        <f>'添付5（蓄電池）'!H56</f>
        <v>1500000</v>
      </c>
      <c r="Q15" s="279"/>
      <c r="R15" s="279"/>
      <c r="S15" s="279"/>
      <c r="T15" s="280"/>
      <c r="U15" s="278">
        <f>SUM(F15:T15)</f>
        <v>4200000</v>
      </c>
      <c r="V15" s="279"/>
      <c r="W15" s="279"/>
      <c r="X15" s="279"/>
      <c r="Y15" s="279"/>
      <c r="Z15" s="280"/>
      <c r="AB15" s="4" t="s">
        <v>68</v>
      </c>
      <c r="AC15" s="4" t="s">
        <v>253</v>
      </c>
    </row>
    <row r="16" spans="1:29" ht="28.2" customHeight="1" x14ac:dyDescent="0.45">
      <c r="A16" s="212" t="s">
        <v>53</v>
      </c>
      <c r="B16" s="293"/>
      <c r="C16" s="293"/>
      <c r="D16" s="293"/>
      <c r="E16" s="294"/>
      <c r="F16" s="278">
        <f>SUM(F14:J15)</f>
        <v>400000</v>
      </c>
      <c r="G16" s="279"/>
      <c r="H16" s="279"/>
      <c r="I16" s="279"/>
      <c r="J16" s="280"/>
      <c r="K16" s="278">
        <f>SUM(K14:O15)</f>
        <v>19180000</v>
      </c>
      <c r="L16" s="279"/>
      <c r="M16" s="279"/>
      <c r="N16" s="279"/>
      <c r="O16" s="280"/>
      <c r="P16" s="278">
        <f>SUM(P14:T15)</f>
        <v>8700000</v>
      </c>
      <c r="Q16" s="279"/>
      <c r="R16" s="279"/>
      <c r="S16" s="279"/>
      <c r="T16" s="280"/>
      <c r="U16" s="278">
        <f>SUM(F16:T16)</f>
        <v>28280000</v>
      </c>
      <c r="V16" s="279"/>
      <c r="W16" s="279"/>
      <c r="X16" s="279"/>
      <c r="Y16" s="279"/>
      <c r="Z16" s="280"/>
      <c r="AB16" s="4" t="s">
        <v>68</v>
      </c>
      <c r="AC16" s="4" t="s">
        <v>253</v>
      </c>
    </row>
    <row r="17" spans="1:29" ht="18" customHeight="1" x14ac:dyDescent="0.45">
      <c r="A17" s="274" t="s">
        <v>54</v>
      </c>
      <c r="B17" s="274"/>
      <c r="C17" s="274"/>
      <c r="D17" s="274"/>
      <c r="E17" s="274"/>
      <c r="F17" s="274"/>
      <c r="G17" s="274"/>
      <c r="H17" s="274"/>
      <c r="I17" s="274"/>
      <c r="J17" s="274"/>
      <c r="K17" s="274"/>
      <c r="L17" s="274"/>
      <c r="M17" s="274"/>
      <c r="N17" s="274"/>
      <c r="O17" s="274"/>
      <c r="P17" s="274"/>
      <c r="Q17" s="274"/>
      <c r="R17" s="274"/>
      <c r="S17" s="274"/>
      <c r="T17" s="274"/>
      <c r="U17" s="274"/>
      <c r="V17" s="274"/>
      <c r="W17" s="274"/>
      <c r="X17" s="274"/>
      <c r="Y17" s="274"/>
      <c r="Z17" s="274"/>
    </row>
    <row r="18" spans="1:29" ht="9" customHeight="1" x14ac:dyDescent="0.45">
      <c r="A18" s="3"/>
    </row>
    <row r="19" spans="1:29" ht="19.95" customHeight="1" x14ac:dyDescent="0.45">
      <c r="A19" s="273" t="s">
        <v>246</v>
      </c>
      <c r="B19" s="274"/>
      <c r="C19" s="274"/>
      <c r="D19" s="274"/>
      <c r="E19" s="275"/>
      <c r="F19" s="309"/>
      <c r="G19" s="310"/>
      <c r="H19" s="311" t="s">
        <v>272</v>
      </c>
      <c r="I19" s="311"/>
      <c r="J19" s="311"/>
      <c r="K19" s="311"/>
      <c r="L19" s="311"/>
      <c r="M19" s="311"/>
      <c r="N19" s="311"/>
      <c r="O19" s="311"/>
      <c r="P19" s="311"/>
      <c r="Q19" s="311"/>
      <c r="R19" s="311"/>
      <c r="S19" s="311"/>
      <c r="T19" s="311"/>
      <c r="U19" s="311"/>
      <c r="V19" s="311"/>
      <c r="W19" s="311"/>
      <c r="X19" s="311"/>
      <c r="Y19" s="311"/>
      <c r="Z19" s="311"/>
      <c r="AB19" s="4" t="s">
        <v>271</v>
      </c>
      <c r="AC19" s="4" t="s">
        <v>274</v>
      </c>
    </row>
    <row r="20" spans="1:29" ht="19.95" customHeight="1" x14ac:dyDescent="0.45">
      <c r="A20" s="276"/>
      <c r="B20" s="247"/>
      <c r="C20" s="247"/>
      <c r="D20" s="247"/>
      <c r="E20" s="277"/>
      <c r="F20" s="254" t="s">
        <v>368</v>
      </c>
      <c r="G20" s="255"/>
      <c r="H20" s="311" t="s">
        <v>240</v>
      </c>
      <c r="I20" s="311"/>
      <c r="J20" s="311"/>
      <c r="K20" s="311"/>
      <c r="L20" s="311"/>
      <c r="M20" s="311"/>
      <c r="N20" s="311"/>
      <c r="O20" s="311"/>
      <c r="P20" s="311"/>
      <c r="Q20" s="311"/>
      <c r="R20" s="311"/>
      <c r="S20" s="311"/>
      <c r="T20" s="311"/>
      <c r="U20" s="311"/>
      <c r="V20" s="311"/>
      <c r="W20" s="311"/>
      <c r="X20" s="311"/>
      <c r="Y20" s="311"/>
      <c r="Z20" s="311"/>
      <c r="AB20" s="4" t="s">
        <v>271</v>
      </c>
      <c r="AC20" s="4" t="s">
        <v>273</v>
      </c>
    </row>
    <row r="21" spans="1:29" ht="18" customHeight="1" x14ac:dyDescent="0.45">
      <c r="A21" s="288" t="s">
        <v>34</v>
      </c>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row>
    <row r="22" spans="1:29" ht="9" customHeight="1" x14ac:dyDescent="0.45">
      <c r="A22" s="3"/>
    </row>
    <row r="23" spans="1:29" ht="18" customHeight="1" x14ac:dyDescent="0.45">
      <c r="A23" s="247" t="s">
        <v>352</v>
      </c>
      <c r="B23" s="247"/>
      <c r="C23" s="247"/>
      <c r="D23" s="247"/>
      <c r="E23" s="247"/>
      <c r="F23" s="247"/>
      <c r="G23" s="247"/>
      <c r="H23" s="247"/>
      <c r="I23" s="247"/>
      <c r="J23" s="247"/>
      <c r="K23" s="247"/>
      <c r="L23" s="247"/>
      <c r="M23" s="247"/>
      <c r="N23" s="247"/>
      <c r="O23" s="247"/>
      <c r="P23" s="247"/>
      <c r="Q23" s="247"/>
      <c r="R23" s="247"/>
      <c r="S23" s="247"/>
      <c r="T23" s="247"/>
      <c r="U23" s="247"/>
      <c r="V23" s="247"/>
      <c r="W23" s="247"/>
      <c r="X23" s="247"/>
      <c r="Y23" s="247"/>
      <c r="Z23" s="247"/>
    </row>
    <row r="24" spans="1:29" ht="19.95" customHeight="1" x14ac:dyDescent="0.45">
      <c r="A24" s="250" t="s">
        <v>50</v>
      </c>
      <c r="B24" s="250"/>
      <c r="C24" s="250"/>
      <c r="D24" s="250"/>
      <c r="E24" s="250"/>
      <c r="F24" s="295" t="s">
        <v>55</v>
      </c>
      <c r="G24" s="296"/>
      <c r="H24" s="296"/>
      <c r="I24" s="296"/>
      <c r="J24" s="296"/>
      <c r="K24" s="296"/>
      <c r="L24" s="296"/>
      <c r="M24" s="296"/>
      <c r="N24" s="296"/>
      <c r="O24" s="297"/>
      <c r="P24" s="295" t="s">
        <v>56</v>
      </c>
      <c r="Q24" s="296"/>
      <c r="R24" s="296"/>
      <c r="S24" s="296"/>
      <c r="T24" s="296"/>
      <c r="U24" s="296"/>
      <c r="V24" s="296"/>
      <c r="W24" s="296"/>
      <c r="X24" s="296"/>
      <c r="Y24" s="296"/>
      <c r="Z24" s="297"/>
    </row>
    <row r="25" spans="1:29" ht="19.95" customHeight="1" x14ac:dyDescent="0.45">
      <c r="A25" s="237" t="s">
        <v>241</v>
      </c>
      <c r="B25" s="237"/>
      <c r="C25" s="237"/>
      <c r="D25" s="237"/>
      <c r="E25" s="237"/>
      <c r="F25" s="298">
        <f>MIN(U25*115000,120000000)</f>
        <v>13110000</v>
      </c>
      <c r="G25" s="299"/>
      <c r="H25" s="299"/>
      <c r="I25" s="299"/>
      <c r="J25" s="299"/>
      <c r="K25" s="299"/>
      <c r="L25" s="299"/>
      <c r="M25" s="299"/>
      <c r="N25" s="299"/>
      <c r="O25" s="300"/>
      <c r="P25" s="304" t="str">
        <f>IF(OR(F25&gt;F26,F25=0),"□","■")</f>
        <v>□</v>
      </c>
      <c r="Q25" s="305"/>
      <c r="R25" s="248" t="s">
        <v>248</v>
      </c>
      <c r="S25" s="248"/>
      <c r="T25" s="306"/>
      <c r="U25" s="301">
        <f>X4</f>
        <v>114</v>
      </c>
      <c r="V25" s="301"/>
      <c r="W25" s="294" t="s">
        <v>353</v>
      </c>
      <c r="X25" s="237"/>
      <c r="Y25" s="237"/>
      <c r="Z25" s="237"/>
      <c r="AB25" s="4" t="s">
        <v>68</v>
      </c>
      <c r="AC25" s="4" t="s">
        <v>145</v>
      </c>
    </row>
    <row r="26" spans="1:29" ht="19.95" customHeight="1" x14ac:dyDescent="0.45">
      <c r="A26" s="237"/>
      <c r="B26" s="237"/>
      <c r="C26" s="237"/>
      <c r="D26" s="237"/>
      <c r="E26" s="237"/>
      <c r="F26" s="298">
        <f>ROUNDDOWN(U14/2,-3)</f>
        <v>12040000</v>
      </c>
      <c r="G26" s="299"/>
      <c r="H26" s="299"/>
      <c r="I26" s="299"/>
      <c r="J26" s="299"/>
      <c r="K26" s="299"/>
      <c r="L26" s="299"/>
      <c r="M26" s="299"/>
      <c r="N26" s="299"/>
      <c r="O26" s="300"/>
      <c r="P26" s="304" t="str">
        <f>IF(OR(F26&gt;F25,F26=0),"□","■")</f>
        <v>■</v>
      </c>
      <c r="Q26" s="305"/>
      <c r="R26" s="237" t="s">
        <v>57</v>
      </c>
      <c r="S26" s="237"/>
      <c r="T26" s="237"/>
      <c r="U26" s="237"/>
      <c r="V26" s="237"/>
      <c r="W26" s="237"/>
      <c r="X26" s="237"/>
      <c r="Y26" s="237"/>
      <c r="Z26" s="237"/>
      <c r="AB26" s="131" t="s">
        <v>68</v>
      </c>
      <c r="AC26" s="4" t="s">
        <v>145</v>
      </c>
    </row>
    <row r="27" spans="1:29" ht="19.95" customHeight="1" x14ac:dyDescent="0.45">
      <c r="A27" s="237" t="s">
        <v>41</v>
      </c>
      <c r="B27" s="237"/>
      <c r="C27" s="237"/>
      <c r="D27" s="237"/>
      <c r="E27" s="237"/>
      <c r="F27" s="298">
        <f>U27*75000</f>
        <v>1230000</v>
      </c>
      <c r="G27" s="299"/>
      <c r="H27" s="299"/>
      <c r="I27" s="299"/>
      <c r="J27" s="299"/>
      <c r="K27" s="299"/>
      <c r="L27" s="299"/>
      <c r="M27" s="299"/>
      <c r="N27" s="299"/>
      <c r="O27" s="300"/>
      <c r="P27" s="304" t="str">
        <f>IF(OR(F27&gt;F28,F27=0),"□","■")</f>
        <v>■</v>
      </c>
      <c r="Q27" s="305"/>
      <c r="R27" s="248" t="s">
        <v>247</v>
      </c>
      <c r="S27" s="248"/>
      <c r="T27" s="306"/>
      <c r="U27" s="302">
        <f>MIN(X7,MIN(添付4!C4,添付4!E8))</f>
        <v>16.399999999999999</v>
      </c>
      <c r="V27" s="302"/>
      <c r="W27" s="307" t="s">
        <v>354</v>
      </c>
      <c r="X27" s="308"/>
      <c r="Y27" s="308"/>
      <c r="Z27" s="308"/>
      <c r="AA27" s="137"/>
      <c r="AB27" s="4" t="s">
        <v>68</v>
      </c>
      <c r="AC27" s="4" t="s">
        <v>145</v>
      </c>
    </row>
    <row r="28" spans="1:29" ht="19.95" customHeight="1" x14ac:dyDescent="0.45">
      <c r="A28" s="237"/>
      <c r="B28" s="237"/>
      <c r="C28" s="237"/>
      <c r="D28" s="237"/>
      <c r="E28" s="237"/>
      <c r="F28" s="298">
        <f>ROUNDDOWN(U15/2,-3)</f>
        <v>2100000</v>
      </c>
      <c r="G28" s="299"/>
      <c r="H28" s="299"/>
      <c r="I28" s="299"/>
      <c r="J28" s="299"/>
      <c r="K28" s="299"/>
      <c r="L28" s="299"/>
      <c r="M28" s="299"/>
      <c r="N28" s="299"/>
      <c r="O28" s="300"/>
      <c r="P28" s="304" t="str">
        <f>IF(OR(F28&gt;F27,F28=0),"□","■")</f>
        <v>□</v>
      </c>
      <c r="Q28" s="305"/>
      <c r="R28" s="237" t="s">
        <v>57</v>
      </c>
      <c r="S28" s="237"/>
      <c r="T28" s="237"/>
      <c r="U28" s="237"/>
      <c r="V28" s="237"/>
      <c r="W28" s="237"/>
      <c r="X28" s="237"/>
      <c r="Y28" s="237"/>
      <c r="Z28" s="237"/>
      <c r="AB28" s="131" t="s">
        <v>68</v>
      </c>
      <c r="AC28" s="4" t="s">
        <v>145</v>
      </c>
    </row>
    <row r="29" spans="1:29" ht="19.95" customHeight="1" x14ac:dyDescent="0.45">
      <c r="A29" s="250" t="s">
        <v>53</v>
      </c>
      <c r="B29" s="250"/>
      <c r="C29" s="250"/>
      <c r="D29" s="250"/>
      <c r="E29" s="250"/>
      <c r="F29" s="286">
        <f>IF(F25&lt;F26,F25,F26)+IF(F27&lt;F28,F27,F28)</f>
        <v>13270000</v>
      </c>
      <c r="G29" s="286"/>
      <c r="H29" s="286"/>
      <c r="I29" s="286"/>
      <c r="J29" s="286"/>
      <c r="K29" s="286"/>
      <c r="L29" s="286"/>
      <c r="M29" s="286"/>
      <c r="N29" s="286"/>
      <c r="O29" s="286"/>
      <c r="P29" s="303"/>
      <c r="Q29" s="303"/>
      <c r="R29" s="303"/>
      <c r="S29" s="303"/>
      <c r="T29" s="303"/>
      <c r="U29" s="303"/>
      <c r="V29" s="303"/>
      <c r="W29" s="303"/>
      <c r="X29" s="303"/>
      <c r="Y29" s="303"/>
      <c r="Z29" s="303"/>
      <c r="AB29" s="131" t="s">
        <v>68</v>
      </c>
      <c r="AC29" s="4" t="s">
        <v>145</v>
      </c>
    </row>
    <row r="30" spans="1:29" ht="27" customHeight="1" x14ac:dyDescent="0.45">
      <c r="A30" s="288" t="s">
        <v>58</v>
      </c>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row>
    <row r="31" spans="1:29" ht="9" customHeight="1" x14ac:dyDescent="0.45">
      <c r="A31" s="3"/>
    </row>
    <row r="32" spans="1:29" ht="18.600000000000001" customHeight="1" x14ac:dyDescent="0.45">
      <c r="A32" s="288" t="s">
        <v>355</v>
      </c>
      <c r="B32" s="288"/>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row>
    <row r="33" spans="1:29" ht="21" customHeight="1" x14ac:dyDescent="0.45">
      <c r="A33" s="237" t="s">
        <v>59</v>
      </c>
      <c r="B33" s="237"/>
      <c r="C33" s="237"/>
      <c r="D33" s="237"/>
      <c r="E33" s="237"/>
      <c r="F33" s="237"/>
      <c r="G33" s="237"/>
      <c r="H33" s="237"/>
      <c r="I33" s="237"/>
      <c r="J33" s="292">
        <f>添付3!C25</f>
        <v>100000</v>
      </c>
      <c r="K33" s="292"/>
      <c r="L33" s="292"/>
      <c r="M33" s="292"/>
      <c r="N33" s="292"/>
      <c r="O33" s="292"/>
      <c r="P33" s="292"/>
      <c r="Q33" s="292"/>
      <c r="R33" s="292"/>
      <c r="S33" s="292"/>
      <c r="T33" s="292"/>
      <c r="U33" s="292"/>
      <c r="V33" s="292"/>
      <c r="W33" s="292"/>
      <c r="X33" s="292"/>
      <c r="Y33" s="292"/>
      <c r="Z33" s="292"/>
      <c r="AB33" s="4" t="s">
        <v>68</v>
      </c>
      <c r="AC33" s="4" t="s">
        <v>252</v>
      </c>
    </row>
    <row r="34" spans="1:29" ht="21" customHeight="1" x14ac:dyDescent="0.45">
      <c r="A34" s="212" t="s">
        <v>60</v>
      </c>
      <c r="B34" s="293"/>
      <c r="C34" s="293"/>
      <c r="D34" s="293"/>
      <c r="E34" s="293"/>
      <c r="F34" s="293"/>
      <c r="G34" s="293"/>
      <c r="H34" s="293"/>
      <c r="I34" s="294"/>
      <c r="J34" s="292">
        <f>添付3!C8</f>
        <v>840000</v>
      </c>
      <c r="K34" s="292"/>
      <c r="L34" s="292"/>
      <c r="M34" s="292"/>
      <c r="N34" s="292"/>
      <c r="O34" s="292"/>
      <c r="P34" s="292"/>
      <c r="Q34" s="292"/>
      <c r="R34" s="292"/>
      <c r="S34" s="292"/>
      <c r="T34" s="292"/>
      <c r="U34" s="292"/>
      <c r="V34" s="292"/>
      <c r="W34" s="292"/>
      <c r="X34" s="292"/>
      <c r="Y34" s="292"/>
      <c r="Z34" s="292"/>
      <c r="AB34" s="4" t="s">
        <v>68</v>
      </c>
      <c r="AC34" s="4" t="s">
        <v>252</v>
      </c>
    </row>
    <row r="35" spans="1:29" ht="21" customHeight="1" x14ac:dyDescent="0.45">
      <c r="A35" s="212" t="s">
        <v>61</v>
      </c>
      <c r="B35" s="293"/>
      <c r="C35" s="293"/>
      <c r="D35" s="293"/>
      <c r="E35" s="293"/>
      <c r="F35" s="293"/>
      <c r="G35" s="293"/>
      <c r="H35" s="293"/>
      <c r="I35" s="294"/>
      <c r="J35" s="292">
        <f>添付3!C36</f>
        <v>0</v>
      </c>
      <c r="K35" s="292"/>
      <c r="L35" s="292"/>
      <c r="M35" s="292"/>
      <c r="N35" s="292"/>
      <c r="O35" s="292"/>
      <c r="P35" s="292"/>
      <c r="Q35" s="292"/>
      <c r="R35" s="292"/>
      <c r="S35" s="292"/>
      <c r="T35" s="292"/>
      <c r="U35" s="292"/>
      <c r="V35" s="292"/>
      <c r="W35" s="292"/>
      <c r="X35" s="292"/>
      <c r="Y35" s="292"/>
      <c r="Z35" s="292"/>
      <c r="AB35" s="4" t="s">
        <v>68</v>
      </c>
      <c r="AC35" s="4" t="s">
        <v>252</v>
      </c>
    </row>
  </sheetData>
  <mergeCells count="104">
    <mergeCell ref="T5:U5"/>
    <mergeCell ref="T6:U6"/>
    <mergeCell ref="V4:W6"/>
    <mergeCell ref="A1:Z1"/>
    <mergeCell ref="X4:Y6"/>
    <mergeCell ref="Z4:Z6"/>
    <mergeCell ref="R7:S7"/>
    <mergeCell ref="R8:S8"/>
    <mergeCell ref="V7:W8"/>
    <mergeCell ref="X7:Y8"/>
    <mergeCell ref="Z7:Z8"/>
    <mergeCell ref="A4:E6"/>
    <mergeCell ref="F5:G5"/>
    <mergeCell ref="A7:E8"/>
    <mergeCell ref="H5:L5"/>
    <mergeCell ref="M5:Q5"/>
    <mergeCell ref="M6:Q6"/>
    <mergeCell ref="M4:Q4"/>
    <mergeCell ref="M7:Q7"/>
    <mergeCell ref="R3:Z3"/>
    <mergeCell ref="R4:S4"/>
    <mergeCell ref="M8:Q8"/>
    <mergeCell ref="R5:S5"/>
    <mergeCell ref="R6:S6"/>
    <mergeCell ref="A11:Z11"/>
    <mergeCell ref="R29:Z29"/>
    <mergeCell ref="P25:Q25"/>
    <mergeCell ref="P26:Q26"/>
    <mergeCell ref="P27:Q27"/>
    <mergeCell ref="P28:Q28"/>
    <mergeCell ref="W25:Z25"/>
    <mergeCell ref="R25:T25"/>
    <mergeCell ref="R27:T27"/>
    <mergeCell ref="W27:Z27"/>
    <mergeCell ref="R26:Z26"/>
    <mergeCell ref="F19:G19"/>
    <mergeCell ref="F20:G20"/>
    <mergeCell ref="H19:Z19"/>
    <mergeCell ref="H20:Z20"/>
    <mergeCell ref="A21:Z21"/>
    <mergeCell ref="A13:E13"/>
    <mergeCell ref="A14:E14"/>
    <mergeCell ref="A15:E15"/>
    <mergeCell ref="A16:E16"/>
    <mergeCell ref="U13:Z13"/>
    <mergeCell ref="U14:Z14"/>
    <mergeCell ref="U15:Z15"/>
    <mergeCell ref="U16:Z16"/>
    <mergeCell ref="J35:Z35"/>
    <mergeCell ref="A34:I34"/>
    <mergeCell ref="A35:I35"/>
    <mergeCell ref="F24:O24"/>
    <mergeCell ref="P24:Z24"/>
    <mergeCell ref="A32:Z32"/>
    <mergeCell ref="F25:O25"/>
    <mergeCell ref="F26:O26"/>
    <mergeCell ref="F27:O27"/>
    <mergeCell ref="F28:O28"/>
    <mergeCell ref="U25:V25"/>
    <mergeCell ref="U27:V27"/>
    <mergeCell ref="A29:E29"/>
    <mergeCell ref="A30:Z30"/>
    <mergeCell ref="F29:O29"/>
    <mergeCell ref="P29:Q29"/>
    <mergeCell ref="R28:Z28"/>
    <mergeCell ref="A27:E28"/>
    <mergeCell ref="A25:E26"/>
    <mergeCell ref="A33:I33"/>
    <mergeCell ref="J33:Z33"/>
    <mergeCell ref="J34:Z34"/>
    <mergeCell ref="A24:E24"/>
    <mergeCell ref="P13:T13"/>
    <mergeCell ref="K13:O13"/>
    <mergeCell ref="F13:J13"/>
    <mergeCell ref="F14:J14"/>
    <mergeCell ref="K14:O14"/>
    <mergeCell ref="P14:T14"/>
    <mergeCell ref="F15:J15"/>
    <mergeCell ref="K15:O15"/>
    <mergeCell ref="A17:Z17"/>
    <mergeCell ref="A19:E20"/>
    <mergeCell ref="P15:T15"/>
    <mergeCell ref="F16:J16"/>
    <mergeCell ref="K16:O16"/>
    <mergeCell ref="A23:Z23"/>
    <mergeCell ref="P16:T16"/>
    <mergeCell ref="A2:Z2"/>
    <mergeCell ref="F3:G3"/>
    <mergeCell ref="A3:E3"/>
    <mergeCell ref="F4:G4"/>
    <mergeCell ref="F8:G8"/>
    <mergeCell ref="T4:U4"/>
    <mergeCell ref="T7:U7"/>
    <mergeCell ref="T8:U8"/>
    <mergeCell ref="F6:G6"/>
    <mergeCell ref="H6:L6"/>
    <mergeCell ref="M3:Q3"/>
    <mergeCell ref="A12:Z12"/>
    <mergeCell ref="A9:Z9"/>
    <mergeCell ref="H3:L3"/>
    <mergeCell ref="H4:L4"/>
    <mergeCell ref="H8:L8"/>
    <mergeCell ref="F7:G7"/>
    <mergeCell ref="H7:L7"/>
  </mergeCells>
  <phoneticPr fontId="21"/>
  <conditionalFormatting sqref="F4:G4">
    <cfRule type="containsBlanks" dxfId="20" priority="14">
      <formula>LEN(TRIM(F4))=0</formula>
    </cfRule>
  </conditionalFormatting>
  <conditionalFormatting sqref="F19:F20">
    <cfRule type="containsBlanks" dxfId="19" priority="12">
      <formula>LEN(TRIM(F19))=0</formula>
    </cfRule>
  </conditionalFormatting>
  <conditionalFormatting sqref="U27 U25">
    <cfRule type="containsBlanks" dxfId="18" priority="6">
      <formula>LEN(TRIM(U25))=0</formula>
    </cfRule>
  </conditionalFormatting>
  <conditionalFormatting sqref="H4:Q6">
    <cfRule type="containsBlanks" dxfId="17" priority="5">
      <formula>LEN(TRIM(H4))=0</formula>
    </cfRule>
  </conditionalFormatting>
  <conditionalFormatting sqref="V7 H7:Q8">
    <cfRule type="containsBlanks" dxfId="16" priority="2">
      <formula>LEN(TRIM(H7))=0</formula>
    </cfRule>
  </conditionalFormatting>
  <conditionalFormatting sqref="F5:G8">
    <cfRule type="containsBlanks" dxfId="15" priority="1">
      <formula>LEN(TRIM(F5))=0</formula>
    </cfRule>
  </conditionalFormatting>
  <dataValidations count="1">
    <dataValidation type="list" allowBlank="1" showInputMessage="1" showErrorMessage="1" sqref="F19:F20 F4:G8">
      <formula1>"□,■"</formula1>
    </dataValidation>
  </dataValidations>
  <pageMargins left="0.78740157480314965" right="0.78740157480314965" top="0.78740157480314965" bottom="0.59055118110236227" header="0.31496062992125984" footer="0.31496062992125984"/>
  <pageSetup paperSize="9" orientation="portrait" r:id="rId1"/>
  <ignoredErrors>
    <ignoredError sqref="P26:P2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29"/>
  <sheetViews>
    <sheetView showGridLines="0" view="pageBreakPreview" zoomScale="70" zoomScaleNormal="110" zoomScaleSheetLayoutView="70" workbookViewId="0">
      <selection activeCell="AE8" sqref="AE8"/>
    </sheetView>
  </sheetViews>
  <sheetFormatPr defaultColWidth="3" defaultRowHeight="18" x14ac:dyDescent="0.45"/>
  <cols>
    <col min="4" max="4" width="2.19921875" customWidth="1"/>
    <col min="5" max="28" width="2.69921875" customWidth="1"/>
  </cols>
  <sheetData>
    <row r="1" spans="1:28" x14ac:dyDescent="0.45">
      <c r="A1" s="378" t="s">
        <v>254</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row>
    <row r="2" spans="1:28" ht="18" customHeight="1" x14ac:dyDescent="0.45">
      <c r="A2" s="272" t="s">
        <v>255</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row>
    <row r="3" spans="1:28" x14ac:dyDescent="0.45">
      <c r="A3" s="377"/>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row>
    <row r="4" spans="1:28" ht="18.600000000000001" customHeight="1" x14ac:dyDescent="0.45">
      <c r="A4" s="348" t="s">
        <v>256</v>
      </c>
      <c r="B4" s="348"/>
      <c r="C4" s="348"/>
      <c r="D4" s="348"/>
      <c r="E4" s="373"/>
      <c r="F4" s="374"/>
      <c r="G4" s="374"/>
      <c r="H4" s="374"/>
      <c r="I4" s="374"/>
      <c r="J4" s="374"/>
      <c r="K4" s="374"/>
      <c r="L4" s="374"/>
      <c r="M4" s="374"/>
      <c r="N4" s="374"/>
      <c r="O4" s="370">
        <v>24</v>
      </c>
      <c r="P4" s="370"/>
      <c r="Q4" s="371" t="s">
        <v>257</v>
      </c>
      <c r="R4" s="371"/>
      <c r="S4" s="371"/>
      <c r="T4" s="371"/>
      <c r="U4" s="371"/>
      <c r="V4" s="371"/>
      <c r="W4" s="371"/>
      <c r="X4" s="371"/>
      <c r="Y4" s="371"/>
      <c r="Z4" s="371"/>
      <c r="AA4" s="371"/>
      <c r="AB4" s="372"/>
    </row>
    <row r="5" spans="1:28" x14ac:dyDescent="0.45">
      <c r="A5" s="348"/>
      <c r="B5" s="348"/>
      <c r="C5" s="348"/>
      <c r="D5" s="348"/>
      <c r="E5" s="366" t="s">
        <v>147</v>
      </c>
      <c r="F5" s="366"/>
      <c r="G5" s="366" t="s">
        <v>258</v>
      </c>
      <c r="H5" s="366"/>
      <c r="I5" s="366" t="s">
        <v>259</v>
      </c>
      <c r="J5" s="366"/>
      <c r="K5" s="366" t="s">
        <v>260</v>
      </c>
      <c r="L5" s="366"/>
      <c r="M5" s="366" t="s">
        <v>261</v>
      </c>
      <c r="N5" s="366"/>
      <c r="O5" s="366" t="s">
        <v>262</v>
      </c>
      <c r="P5" s="366"/>
      <c r="Q5" s="366" t="s">
        <v>263</v>
      </c>
      <c r="R5" s="366"/>
      <c r="S5" s="366" t="s">
        <v>264</v>
      </c>
      <c r="T5" s="366"/>
      <c r="U5" s="366" t="s">
        <v>265</v>
      </c>
      <c r="V5" s="366"/>
      <c r="W5" s="366" t="s">
        <v>266</v>
      </c>
      <c r="X5" s="366"/>
      <c r="Y5" s="366" t="s">
        <v>267</v>
      </c>
      <c r="Z5" s="366"/>
      <c r="AA5" s="366" t="s">
        <v>268</v>
      </c>
      <c r="AB5" s="366"/>
    </row>
    <row r="6" spans="1:28" ht="30" customHeight="1" x14ac:dyDescent="0.45">
      <c r="A6" s="349" t="s">
        <v>370</v>
      </c>
      <c r="B6" s="350"/>
      <c r="C6" s="350"/>
      <c r="D6" s="351"/>
      <c r="E6" s="367"/>
      <c r="F6" s="367"/>
      <c r="G6" s="346"/>
      <c r="H6" s="347"/>
      <c r="I6" s="346"/>
      <c r="J6" s="347"/>
      <c r="K6" s="346"/>
      <c r="L6" s="347"/>
      <c r="M6" s="346"/>
      <c r="N6" s="347"/>
      <c r="O6" s="346"/>
      <c r="P6" s="347"/>
      <c r="Q6" s="346"/>
      <c r="R6" s="347"/>
      <c r="S6" s="346"/>
      <c r="T6" s="347"/>
      <c r="U6" s="346"/>
      <c r="V6" s="347"/>
      <c r="W6" s="346"/>
      <c r="X6" s="347"/>
      <c r="Y6" s="346"/>
      <c r="Z6" s="347"/>
      <c r="AA6" s="346"/>
      <c r="AB6" s="347"/>
    </row>
    <row r="7" spans="1:28" ht="30" customHeight="1" x14ac:dyDescent="0.45">
      <c r="A7" s="352" t="s">
        <v>371</v>
      </c>
      <c r="B7" s="353"/>
      <c r="C7" s="353"/>
      <c r="D7" s="354"/>
      <c r="E7" s="361"/>
      <c r="F7" s="361"/>
      <c r="G7" s="364"/>
      <c r="H7" s="365"/>
      <c r="I7" s="364"/>
      <c r="J7" s="365"/>
      <c r="K7" s="364"/>
      <c r="L7" s="365"/>
      <c r="M7" s="364"/>
      <c r="N7" s="365"/>
      <c r="O7" s="364"/>
      <c r="P7" s="365"/>
      <c r="Q7" s="364"/>
      <c r="R7" s="365"/>
      <c r="S7" s="364"/>
      <c r="T7" s="365"/>
      <c r="U7" s="364"/>
      <c r="V7" s="365"/>
      <c r="W7" s="364"/>
      <c r="X7" s="365"/>
      <c r="Y7" s="364"/>
      <c r="Z7" s="365"/>
      <c r="AA7" s="364"/>
      <c r="AB7" s="365"/>
    </row>
    <row r="8" spans="1:28" ht="30" customHeight="1" x14ac:dyDescent="0.45">
      <c r="A8" s="352" t="s">
        <v>372</v>
      </c>
      <c r="B8" s="353"/>
      <c r="C8" s="353"/>
      <c r="D8" s="354"/>
      <c r="E8" s="361"/>
      <c r="F8" s="361"/>
      <c r="G8" s="364"/>
      <c r="H8" s="365"/>
      <c r="I8" s="364"/>
      <c r="J8" s="365"/>
      <c r="K8" s="364"/>
      <c r="L8" s="365"/>
      <c r="M8" s="364"/>
      <c r="N8" s="365"/>
      <c r="O8" s="364"/>
      <c r="P8" s="365"/>
      <c r="Q8" s="364"/>
      <c r="R8" s="365"/>
      <c r="S8" s="364"/>
      <c r="T8" s="365"/>
      <c r="U8" s="364"/>
      <c r="V8" s="365"/>
      <c r="W8" s="364"/>
      <c r="X8" s="365"/>
      <c r="Y8" s="364"/>
      <c r="Z8" s="365"/>
      <c r="AA8" s="364"/>
      <c r="AB8" s="365"/>
    </row>
    <row r="9" spans="1:28" ht="30" customHeight="1" x14ac:dyDescent="0.45">
      <c r="A9" s="352" t="s">
        <v>373</v>
      </c>
      <c r="B9" s="353"/>
      <c r="C9" s="353"/>
      <c r="D9" s="354"/>
      <c r="E9" s="361"/>
      <c r="F9" s="361"/>
      <c r="G9" s="364"/>
      <c r="H9" s="365"/>
      <c r="I9" s="364"/>
      <c r="J9" s="365"/>
      <c r="K9" s="364"/>
      <c r="L9" s="365"/>
      <c r="M9" s="364"/>
      <c r="N9" s="365"/>
      <c r="O9" s="364"/>
      <c r="P9" s="365"/>
      <c r="Q9" s="364"/>
      <c r="R9" s="365"/>
      <c r="S9" s="364"/>
      <c r="T9" s="365"/>
      <c r="U9" s="364"/>
      <c r="V9" s="365"/>
      <c r="W9" s="364"/>
      <c r="X9" s="365"/>
      <c r="Y9" s="364"/>
      <c r="Z9" s="365"/>
      <c r="AA9" s="364"/>
      <c r="AB9" s="365"/>
    </row>
    <row r="10" spans="1:28" ht="30" customHeight="1" x14ac:dyDescent="0.45">
      <c r="A10" s="352" t="s">
        <v>374</v>
      </c>
      <c r="B10" s="353"/>
      <c r="C10" s="353"/>
      <c r="D10" s="354"/>
      <c r="E10" s="361"/>
      <c r="F10" s="361"/>
      <c r="G10" s="364"/>
      <c r="H10" s="365"/>
      <c r="I10" s="364"/>
      <c r="J10" s="365"/>
      <c r="K10" s="364"/>
      <c r="L10" s="365"/>
      <c r="M10" s="364"/>
      <c r="N10" s="365"/>
      <c r="O10" s="364"/>
      <c r="P10" s="365"/>
      <c r="Q10" s="364"/>
      <c r="R10" s="365"/>
      <c r="S10" s="364"/>
      <c r="T10" s="365"/>
      <c r="U10" s="364"/>
      <c r="V10" s="365"/>
      <c r="W10" s="364"/>
      <c r="X10" s="365"/>
      <c r="Y10" s="364"/>
      <c r="Z10" s="365"/>
      <c r="AA10" s="364"/>
      <c r="AB10" s="365"/>
    </row>
    <row r="11" spans="1:28" ht="30" customHeight="1" x14ac:dyDescent="0.45">
      <c r="A11" s="352" t="s">
        <v>375</v>
      </c>
      <c r="B11" s="353"/>
      <c r="C11" s="353"/>
      <c r="D11" s="354"/>
      <c r="E11" s="361"/>
      <c r="F11" s="361"/>
      <c r="G11" s="364"/>
      <c r="H11" s="365"/>
      <c r="I11" s="364"/>
      <c r="J11" s="365"/>
      <c r="K11" s="364"/>
      <c r="L11" s="365"/>
      <c r="M11" s="364"/>
      <c r="N11" s="365"/>
      <c r="O11" s="364"/>
      <c r="P11" s="365"/>
      <c r="Q11" s="364"/>
      <c r="R11" s="365"/>
      <c r="S11" s="364"/>
      <c r="T11" s="365"/>
      <c r="U11" s="364"/>
      <c r="V11" s="365"/>
      <c r="W11" s="364"/>
      <c r="X11" s="365"/>
      <c r="Y11" s="364"/>
      <c r="Z11" s="365"/>
      <c r="AA11" s="364"/>
      <c r="AB11" s="365"/>
    </row>
    <row r="12" spans="1:28" ht="30" customHeight="1" x14ac:dyDescent="0.45">
      <c r="A12" s="355"/>
      <c r="B12" s="356"/>
      <c r="C12" s="356"/>
      <c r="D12" s="357"/>
      <c r="E12" s="361"/>
      <c r="F12" s="361"/>
      <c r="G12" s="364"/>
      <c r="H12" s="365"/>
      <c r="I12" s="364"/>
      <c r="J12" s="365"/>
      <c r="K12" s="364"/>
      <c r="L12" s="365"/>
      <c r="M12" s="364"/>
      <c r="N12" s="365"/>
      <c r="O12" s="364"/>
      <c r="P12" s="365"/>
      <c r="Q12" s="364"/>
      <c r="R12" s="365"/>
      <c r="S12" s="364"/>
      <c r="T12" s="365"/>
      <c r="U12" s="364"/>
      <c r="V12" s="365"/>
      <c r="W12" s="364"/>
      <c r="X12" s="365"/>
      <c r="Y12" s="364"/>
      <c r="Z12" s="365"/>
      <c r="AA12" s="364"/>
      <c r="AB12" s="365"/>
    </row>
    <row r="13" spans="1:28" ht="30" customHeight="1" x14ac:dyDescent="0.45">
      <c r="A13" s="358"/>
      <c r="B13" s="359"/>
      <c r="C13" s="359"/>
      <c r="D13" s="360"/>
      <c r="E13" s="362"/>
      <c r="F13" s="362"/>
      <c r="G13" s="368"/>
      <c r="H13" s="369"/>
      <c r="I13" s="368"/>
      <c r="J13" s="369"/>
      <c r="K13" s="368"/>
      <c r="L13" s="369"/>
      <c r="M13" s="368"/>
      <c r="N13" s="369"/>
      <c r="O13" s="368"/>
      <c r="P13" s="369"/>
      <c r="Q13" s="368"/>
      <c r="R13" s="369"/>
      <c r="S13" s="368"/>
      <c r="T13" s="369"/>
      <c r="U13" s="368"/>
      <c r="V13" s="369"/>
      <c r="W13" s="368"/>
      <c r="X13" s="369"/>
      <c r="Y13" s="368"/>
      <c r="Z13" s="369"/>
      <c r="AA13" s="368"/>
      <c r="AB13" s="369"/>
    </row>
    <row r="14" spans="1:28" ht="30" customHeight="1" x14ac:dyDescent="0.45">
      <c r="A14" s="314"/>
      <c r="B14" s="314"/>
      <c r="C14" s="314"/>
      <c r="D14" s="314"/>
      <c r="E14" s="363"/>
      <c r="F14" s="363"/>
      <c r="G14" s="363"/>
      <c r="H14" s="363"/>
      <c r="I14" s="363"/>
      <c r="J14" s="363"/>
      <c r="K14" s="363"/>
      <c r="L14" s="363"/>
      <c r="M14" s="363"/>
      <c r="N14" s="363"/>
      <c r="O14" s="363"/>
      <c r="P14" s="363"/>
      <c r="Q14" s="363"/>
      <c r="R14" s="363"/>
      <c r="S14" s="363"/>
      <c r="T14" s="363"/>
      <c r="U14" s="363"/>
      <c r="V14" s="363"/>
      <c r="W14" s="363"/>
      <c r="X14" s="363"/>
      <c r="Y14" s="363"/>
      <c r="Z14" s="363"/>
      <c r="AA14" s="363"/>
      <c r="AB14" s="363"/>
    </row>
    <row r="15" spans="1:28" ht="30" customHeight="1" x14ac:dyDescent="0.45">
      <c r="A15" s="314"/>
      <c r="B15" s="314"/>
      <c r="C15" s="314"/>
      <c r="D15" s="314"/>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row>
    <row r="16" spans="1:28" ht="30" customHeight="1" x14ac:dyDescent="0.45">
      <c r="A16" s="314"/>
      <c r="B16" s="314"/>
      <c r="C16" s="314"/>
      <c r="D16" s="314"/>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row>
    <row r="17" spans="1:28" ht="30" customHeight="1" x14ac:dyDescent="0.45">
      <c r="A17" s="314"/>
      <c r="B17" s="314"/>
      <c r="C17" s="314"/>
      <c r="D17" s="314"/>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row>
    <row r="18" spans="1:28" ht="30" customHeight="1" x14ac:dyDescent="0.45">
      <c r="A18" s="314"/>
      <c r="B18" s="314"/>
      <c r="C18" s="314"/>
      <c r="D18" s="314"/>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row>
    <row r="19" spans="1:28" ht="30" customHeight="1" x14ac:dyDescent="0.45">
      <c r="A19" s="314"/>
      <c r="B19" s="314"/>
      <c r="C19" s="314"/>
      <c r="D19" s="314"/>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row>
    <row r="20" spans="1:28" ht="30" customHeight="1" x14ac:dyDescent="0.45">
      <c r="A20" s="314"/>
      <c r="B20" s="314"/>
      <c r="C20" s="314"/>
      <c r="D20" s="314"/>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row>
    <row r="21" spans="1:28" ht="30" customHeight="1" x14ac:dyDescent="0.45">
      <c r="A21" s="314"/>
      <c r="B21" s="314"/>
      <c r="C21" s="314"/>
      <c r="D21" s="314"/>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row>
    <row r="22" spans="1:28" ht="30" customHeight="1" x14ac:dyDescent="0.45">
      <c r="A22" s="314"/>
      <c r="B22" s="314"/>
      <c r="C22" s="314"/>
      <c r="D22" s="314"/>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row>
    <row r="23" spans="1:28" ht="30" customHeight="1" x14ac:dyDescent="0.45">
      <c r="A23" s="314"/>
      <c r="B23" s="314"/>
      <c r="C23" s="314"/>
      <c r="D23" s="314"/>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3"/>
    </row>
    <row r="24" spans="1:28" ht="30" customHeight="1" x14ac:dyDescent="0.45">
      <c r="A24" s="314"/>
      <c r="B24" s="314"/>
      <c r="C24" s="314"/>
      <c r="D24" s="314"/>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row>
    <row r="25" spans="1:28" ht="30" customHeight="1" x14ac:dyDescent="0.45">
      <c r="A25" s="376"/>
      <c r="B25" s="376"/>
      <c r="C25" s="376"/>
      <c r="D25" s="376"/>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row>
    <row r="26" spans="1:28" x14ac:dyDescent="0.45">
      <c r="A26" s="376"/>
      <c r="B26" s="376"/>
      <c r="C26" s="376"/>
      <c r="D26" s="376"/>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row>
    <row r="27" spans="1:28" x14ac:dyDescent="0.45">
      <c r="A27" s="376"/>
      <c r="B27" s="376"/>
      <c r="C27" s="376"/>
      <c r="D27" s="376"/>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row>
    <row r="28" spans="1:28" x14ac:dyDescent="0.45">
      <c r="A28" s="376"/>
      <c r="B28" s="376"/>
      <c r="C28" s="376"/>
      <c r="D28" s="376"/>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row>
    <row r="29" spans="1:28" x14ac:dyDescent="0.45">
      <c r="A29" s="376"/>
      <c r="B29" s="376"/>
      <c r="C29" s="376"/>
      <c r="D29" s="376"/>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row>
  </sheetData>
  <mergeCells count="331">
    <mergeCell ref="AA24:AB24"/>
    <mergeCell ref="A3:AB3"/>
    <mergeCell ref="A1:AB1"/>
    <mergeCell ref="O24:P24"/>
    <mergeCell ref="Q24:R24"/>
    <mergeCell ref="S24:T24"/>
    <mergeCell ref="U24:V24"/>
    <mergeCell ref="W24:X24"/>
    <mergeCell ref="Y24:Z24"/>
    <mergeCell ref="AA23:AB23"/>
    <mergeCell ref="O23:P23"/>
    <mergeCell ref="Q23:R23"/>
    <mergeCell ref="S23:T23"/>
    <mergeCell ref="U23:V23"/>
    <mergeCell ref="W23:X23"/>
    <mergeCell ref="Y23:Z23"/>
    <mergeCell ref="U22:V22"/>
    <mergeCell ref="W22:X22"/>
    <mergeCell ref="Y22:Z22"/>
    <mergeCell ref="AA22:AB22"/>
    <mergeCell ref="A23:D23"/>
    <mergeCell ref="E23:F23"/>
    <mergeCell ref="G23:H23"/>
    <mergeCell ref="I23:J23"/>
    <mergeCell ref="U29:V29"/>
    <mergeCell ref="W29:X29"/>
    <mergeCell ref="Y29:Z29"/>
    <mergeCell ref="AA29:AB29"/>
    <mergeCell ref="A24:D24"/>
    <mergeCell ref="E24:F24"/>
    <mergeCell ref="G24:H24"/>
    <mergeCell ref="I24:J24"/>
    <mergeCell ref="K24:L24"/>
    <mergeCell ref="M24:N24"/>
    <mergeCell ref="AA28:AB28"/>
    <mergeCell ref="A29:D29"/>
    <mergeCell ref="E29:F29"/>
    <mergeCell ref="G29:H29"/>
    <mergeCell ref="I29:J29"/>
    <mergeCell ref="K29:L29"/>
    <mergeCell ref="M29:N29"/>
    <mergeCell ref="O29:P29"/>
    <mergeCell ref="Q29:R29"/>
    <mergeCell ref="S29:T29"/>
    <mergeCell ref="O28:P28"/>
    <mergeCell ref="Q28:R28"/>
    <mergeCell ref="S28:T28"/>
    <mergeCell ref="U28:V28"/>
    <mergeCell ref="W26:X26"/>
    <mergeCell ref="Y26:Z26"/>
    <mergeCell ref="W28:X28"/>
    <mergeCell ref="Y28:Z28"/>
    <mergeCell ref="U27:V27"/>
    <mergeCell ref="W27:X27"/>
    <mergeCell ref="Y27:Z27"/>
    <mergeCell ref="AA27:AB27"/>
    <mergeCell ref="A28:D28"/>
    <mergeCell ref="E28:F28"/>
    <mergeCell ref="G28:H28"/>
    <mergeCell ref="I28:J28"/>
    <mergeCell ref="K28:L28"/>
    <mergeCell ref="M28:N28"/>
    <mergeCell ref="A27:D27"/>
    <mergeCell ref="E27:F27"/>
    <mergeCell ref="G27:H27"/>
    <mergeCell ref="I27:J27"/>
    <mergeCell ref="K27:L27"/>
    <mergeCell ref="M27:N27"/>
    <mergeCell ref="O27:P27"/>
    <mergeCell ref="Q27:R27"/>
    <mergeCell ref="S27:T27"/>
    <mergeCell ref="U25:V25"/>
    <mergeCell ref="W25:X25"/>
    <mergeCell ref="Y25:Z25"/>
    <mergeCell ref="AA25:AB25"/>
    <mergeCell ref="A26:D26"/>
    <mergeCell ref="E26:F26"/>
    <mergeCell ref="G26:H26"/>
    <mergeCell ref="I26:J26"/>
    <mergeCell ref="K26:L26"/>
    <mergeCell ref="M26:N26"/>
    <mergeCell ref="A25:D25"/>
    <mergeCell ref="E25:F25"/>
    <mergeCell ref="G25:H25"/>
    <mergeCell ref="I25:J25"/>
    <mergeCell ref="K25:L25"/>
    <mergeCell ref="M25:N25"/>
    <mergeCell ref="O25:P25"/>
    <mergeCell ref="Q25:R25"/>
    <mergeCell ref="S25:T25"/>
    <mergeCell ref="AA26:AB26"/>
    <mergeCell ref="O26:P26"/>
    <mergeCell ref="Q26:R26"/>
    <mergeCell ref="S26:T26"/>
    <mergeCell ref="U26:V26"/>
    <mergeCell ref="K23:L23"/>
    <mergeCell ref="M23:N23"/>
    <mergeCell ref="AA21:AB21"/>
    <mergeCell ref="A22:D22"/>
    <mergeCell ref="E22:F22"/>
    <mergeCell ref="G22:H22"/>
    <mergeCell ref="I22:J22"/>
    <mergeCell ref="K22:L22"/>
    <mergeCell ref="M22:N22"/>
    <mergeCell ref="O22:P22"/>
    <mergeCell ref="Q22:R22"/>
    <mergeCell ref="S22:T22"/>
    <mergeCell ref="O21:P21"/>
    <mergeCell ref="Q21:R21"/>
    <mergeCell ref="S21:T21"/>
    <mergeCell ref="U21:V21"/>
    <mergeCell ref="W21:X21"/>
    <mergeCell ref="Y21:Z21"/>
    <mergeCell ref="I18:J18"/>
    <mergeCell ref="K18:L18"/>
    <mergeCell ref="M18:N18"/>
    <mergeCell ref="O18:P18"/>
    <mergeCell ref="U20:V20"/>
    <mergeCell ref="W20:X20"/>
    <mergeCell ref="Y20:Z20"/>
    <mergeCell ref="AA20:AB20"/>
    <mergeCell ref="A21:D21"/>
    <mergeCell ref="E21:F21"/>
    <mergeCell ref="G21:H21"/>
    <mergeCell ref="I21:J21"/>
    <mergeCell ref="K21:L21"/>
    <mergeCell ref="M21:N21"/>
    <mergeCell ref="A20:D20"/>
    <mergeCell ref="E20:F20"/>
    <mergeCell ref="G20:H20"/>
    <mergeCell ref="I20:J20"/>
    <mergeCell ref="K20:L20"/>
    <mergeCell ref="M20:N20"/>
    <mergeCell ref="O20:P20"/>
    <mergeCell ref="Q20:R20"/>
    <mergeCell ref="S20:T20"/>
    <mergeCell ref="A19:D19"/>
    <mergeCell ref="E19:F19"/>
    <mergeCell ref="G19:H19"/>
    <mergeCell ref="I19:J19"/>
    <mergeCell ref="K19:L19"/>
    <mergeCell ref="M19:N19"/>
    <mergeCell ref="AA19:AB19"/>
    <mergeCell ref="O19:P19"/>
    <mergeCell ref="Q19:R19"/>
    <mergeCell ref="S19:T19"/>
    <mergeCell ref="U19:V19"/>
    <mergeCell ref="W19:X19"/>
    <mergeCell ref="Y19:Z19"/>
    <mergeCell ref="Q18:R18"/>
    <mergeCell ref="S18:T18"/>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U18:V18"/>
    <mergeCell ref="W18:X18"/>
    <mergeCell ref="Y18:Z18"/>
    <mergeCell ref="AA18:AB18"/>
    <mergeCell ref="A18:D18"/>
    <mergeCell ref="E18:F18"/>
    <mergeCell ref="G18:H18"/>
    <mergeCell ref="AA15:AB15"/>
    <mergeCell ref="A16:D16"/>
    <mergeCell ref="E16:F16"/>
    <mergeCell ref="G16:H16"/>
    <mergeCell ref="I16:J16"/>
    <mergeCell ref="K16:L16"/>
    <mergeCell ref="M16:N16"/>
    <mergeCell ref="O16:P16"/>
    <mergeCell ref="Q16:R16"/>
    <mergeCell ref="S16:T16"/>
    <mergeCell ref="O15:P15"/>
    <mergeCell ref="Q15:R15"/>
    <mergeCell ref="S15:T15"/>
    <mergeCell ref="U15:V15"/>
    <mergeCell ref="W15:X15"/>
    <mergeCell ref="Y15:Z15"/>
    <mergeCell ref="A15:D15"/>
    <mergeCell ref="E15:F15"/>
    <mergeCell ref="G15:H15"/>
    <mergeCell ref="I15:J15"/>
    <mergeCell ref="K15:L15"/>
    <mergeCell ref="M15:N15"/>
    <mergeCell ref="U16:V16"/>
    <mergeCell ref="W16:X16"/>
    <mergeCell ref="A2:AB2"/>
    <mergeCell ref="O4:P4"/>
    <mergeCell ref="Q4:AB4"/>
    <mergeCell ref="E4:N4"/>
    <mergeCell ref="M11:N11"/>
    <mergeCell ref="O11:P11"/>
    <mergeCell ref="Q11:R11"/>
    <mergeCell ref="S11:T11"/>
    <mergeCell ref="U11:V11"/>
    <mergeCell ref="W11:X11"/>
    <mergeCell ref="S10:T10"/>
    <mergeCell ref="U10:V10"/>
    <mergeCell ref="W10:X10"/>
    <mergeCell ref="Y10:Z10"/>
    <mergeCell ref="AA10:AB10"/>
    <mergeCell ref="A11:D11"/>
    <mergeCell ref="E11:F11"/>
    <mergeCell ref="G11:H11"/>
    <mergeCell ref="I11:J11"/>
    <mergeCell ref="K11:L11"/>
    <mergeCell ref="Y9:Z9"/>
    <mergeCell ref="AA9:AB9"/>
    <mergeCell ref="Q7:R7"/>
    <mergeCell ref="S7:T7"/>
    <mergeCell ref="S14:T14"/>
    <mergeCell ref="U14:V14"/>
    <mergeCell ref="W14:X14"/>
    <mergeCell ref="Y14:Z14"/>
    <mergeCell ref="AA14:AB14"/>
    <mergeCell ref="A9:D9"/>
    <mergeCell ref="E9:F9"/>
    <mergeCell ref="G9:H9"/>
    <mergeCell ref="I9:J9"/>
    <mergeCell ref="K9:L9"/>
    <mergeCell ref="G14:H14"/>
    <mergeCell ref="I14:J14"/>
    <mergeCell ref="K14:L14"/>
    <mergeCell ref="M14:N14"/>
    <mergeCell ref="O14:P14"/>
    <mergeCell ref="Q14:R14"/>
    <mergeCell ref="S13:T13"/>
    <mergeCell ref="U13:V13"/>
    <mergeCell ref="W13:X13"/>
    <mergeCell ref="Y13:Z13"/>
    <mergeCell ref="AA13:AB13"/>
    <mergeCell ref="A10:D10"/>
    <mergeCell ref="E10:F10"/>
    <mergeCell ref="G10:H10"/>
    <mergeCell ref="G13:H13"/>
    <mergeCell ref="I13:J13"/>
    <mergeCell ref="K13:L13"/>
    <mergeCell ref="M13:N13"/>
    <mergeCell ref="O13:P13"/>
    <mergeCell ref="Q13:R13"/>
    <mergeCell ref="S9:T9"/>
    <mergeCell ref="U9:V9"/>
    <mergeCell ref="W9:X9"/>
    <mergeCell ref="I10:J10"/>
    <mergeCell ref="K10:L10"/>
    <mergeCell ref="M10:N10"/>
    <mergeCell ref="O10:P10"/>
    <mergeCell ref="Q10:R10"/>
    <mergeCell ref="M9:N9"/>
    <mergeCell ref="O9:P9"/>
    <mergeCell ref="Q9:R9"/>
    <mergeCell ref="G12:H12"/>
    <mergeCell ref="I12:J12"/>
    <mergeCell ref="K12:L12"/>
    <mergeCell ref="W12:X12"/>
    <mergeCell ref="AA7:AB7"/>
    <mergeCell ref="G8:H8"/>
    <mergeCell ref="I8:J8"/>
    <mergeCell ref="K8:L8"/>
    <mergeCell ref="M8:N8"/>
    <mergeCell ref="O8:P8"/>
    <mergeCell ref="Q8:R8"/>
    <mergeCell ref="S8:T8"/>
    <mergeCell ref="U8:V8"/>
    <mergeCell ref="W8:X8"/>
    <mergeCell ref="Y8:Z8"/>
    <mergeCell ref="AA8:AB8"/>
    <mergeCell ref="G7:H7"/>
    <mergeCell ref="I7:J7"/>
    <mergeCell ref="K7:L7"/>
    <mergeCell ref="M7:N7"/>
    <mergeCell ref="O7:P7"/>
    <mergeCell ref="AA12:AB12"/>
    <mergeCell ref="Y11:Z11"/>
    <mergeCell ref="AA11:AB11"/>
    <mergeCell ref="AA5:AB5"/>
    <mergeCell ref="E6:F6"/>
    <mergeCell ref="G6:H6"/>
    <mergeCell ref="I6:J6"/>
    <mergeCell ref="K6:L6"/>
    <mergeCell ref="M6:N6"/>
    <mergeCell ref="E5:F5"/>
    <mergeCell ref="G5:H5"/>
    <mergeCell ref="I5:J5"/>
    <mergeCell ref="K5:L5"/>
    <mergeCell ref="M5:N5"/>
    <mergeCell ref="O5:P5"/>
    <mergeCell ref="Q5:R5"/>
    <mergeCell ref="S5:T5"/>
    <mergeCell ref="AA6:AB6"/>
    <mergeCell ref="O6:P6"/>
    <mergeCell ref="Q6:R6"/>
    <mergeCell ref="S6:T6"/>
    <mergeCell ref="U6:V6"/>
    <mergeCell ref="W6:X6"/>
    <mergeCell ref="Y7:Z7"/>
    <mergeCell ref="Y6:Z6"/>
    <mergeCell ref="A4:D5"/>
    <mergeCell ref="A6:D6"/>
    <mergeCell ref="A7:D7"/>
    <mergeCell ref="A8:D8"/>
    <mergeCell ref="A12:D12"/>
    <mergeCell ref="A13:D13"/>
    <mergeCell ref="A14:D14"/>
    <mergeCell ref="E7:F7"/>
    <mergeCell ref="E8:F8"/>
    <mergeCell ref="E12:F12"/>
    <mergeCell ref="E13:F13"/>
    <mergeCell ref="E14:F14"/>
    <mergeCell ref="U7:V7"/>
    <mergeCell ref="W7:X7"/>
    <mergeCell ref="U5:V5"/>
    <mergeCell ref="W5:X5"/>
    <mergeCell ref="Y5:Z5"/>
    <mergeCell ref="M12:N12"/>
    <mergeCell ref="O12:P12"/>
    <mergeCell ref="Q12:R12"/>
    <mergeCell ref="S12:T12"/>
    <mergeCell ref="U12:V12"/>
    <mergeCell ref="Y12:Z12"/>
  </mergeCells>
  <phoneticPr fontId="21"/>
  <conditionalFormatting sqref="O4:P4">
    <cfRule type="containsBlanks" dxfId="14" priority="1">
      <formula>LEN(TRIM(O4))=0</formula>
    </cfRule>
  </conditionalFormatting>
  <pageMargins left="0.78740157480314965" right="0.78740157480314965" top="0.78740157480314965"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0"/>
  <sheetViews>
    <sheetView showGridLines="0" view="pageBreakPreview" zoomScale="60" zoomScaleNormal="100" workbookViewId="0">
      <selection activeCell="G19" sqref="G19"/>
    </sheetView>
  </sheetViews>
  <sheetFormatPr defaultColWidth="8.69921875" defaultRowHeight="13.2" x14ac:dyDescent="0.45"/>
  <cols>
    <col min="1" max="1" width="1.69921875" style="14" customWidth="1"/>
    <col min="2" max="2" width="8.69921875" style="14" customWidth="1"/>
    <col min="3" max="3" width="21.69921875" style="16" customWidth="1"/>
    <col min="4" max="4" width="5.8984375" style="14" customWidth="1"/>
    <col min="5" max="5" width="8.3984375" style="14" customWidth="1"/>
    <col min="6" max="6" width="6.5" style="14" customWidth="1"/>
    <col min="7" max="7" width="23.69921875" style="17" customWidth="1"/>
    <col min="8" max="8" width="1.69921875" style="14" customWidth="1"/>
    <col min="9" max="9" width="8.69921875" style="15"/>
    <col min="10" max="16384" width="8.69921875" style="14"/>
  </cols>
  <sheetData>
    <row r="1" spans="1:10" ht="27" customHeight="1" thickBot="1" x14ac:dyDescent="0.5">
      <c r="A1" s="379" t="s">
        <v>66</v>
      </c>
      <c r="B1" s="380"/>
      <c r="C1" s="11" t="s">
        <v>67</v>
      </c>
      <c r="D1" s="12"/>
      <c r="E1" s="12"/>
      <c r="F1" s="12"/>
      <c r="G1" s="13"/>
      <c r="I1" s="15" t="s">
        <v>68</v>
      </c>
      <c r="J1" s="14" t="s">
        <v>69</v>
      </c>
    </row>
    <row r="2" spans="1:10" ht="18.600000000000001" customHeight="1" thickBot="1" x14ac:dyDescent="0.5"/>
    <row r="3" spans="1:10" ht="27" customHeight="1" thickBot="1" x14ac:dyDescent="0.5">
      <c r="B3" s="381" t="s">
        <v>70</v>
      </c>
      <c r="C3" s="382"/>
      <c r="D3" s="383" t="str">
        <f>IF(様式1!O7&lt;&gt;"",様式1!O7,"―")</f>
        <v>医療法人　いばエネ病院</v>
      </c>
      <c r="E3" s="384"/>
      <c r="F3" s="384"/>
      <c r="G3" s="385"/>
      <c r="I3" s="25" t="s">
        <v>68</v>
      </c>
      <c r="J3" s="26" t="s">
        <v>145</v>
      </c>
    </row>
    <row r="4" spans="1:10" ht="27" customHeight="1" thickBot="1" x14ac:dyDescent="0.5">
      <c r="B4" s="381" t="s">
        <v>71</v>
      </c>
      <c r="C4" s="382"/>
      <c r="D4" s="383" t="str">
        <f>IF(様式1!O11&lt;&gt;"",様式1!O11,"―")</f>
        <v>-</v>
      </c>
      <c r="E4" s="384"/>
      <c r="F4" s="384"/>
      <c r="G4" s="385"/>
      <c r="I4" s="15" t="s">
        <v>68</v>
      </c>
      <c r="J4" s="14" t="s">
        <v>72</v>
      </c>
    </row>
    <row r="5" spans="1:10" ht="18.600000000000001" customHeight="1" x14ac:dyDescent="0.45"/>
    <row r="6" spans="1:10" ht="18.600000000000001" customHeight="1" x14ac:dyDescent="0.45">
      <c r="B6" s="18" t="s">
        <v>73</v>
      </c>
      <c r="C6" s="19" t="s">
        <v>226</v>
      </c>
      <c r="D6" s="18" t="s">
        <v>74</v>
      </c>
      <c r="E6" s="18" t="s">
        <v>75</v>
      </c>
      <c r="F6" s="18" t="s">
        <v>76</v>
      </c>
      <c r="G6" s="19" t="s">
        <v>77</v>
      </c>
    </row>
    <row r="7" spans="1:10" ht="24.6" customHeight="1" x14ac:dyDescent="0.45">
      <c r="B7" s="18" t="s">
        <v>20</v>
      </c>
      <c r="C7" s="19" t="s">
        <v>225</v>
      </c>
      <c r="D7" s="21" t="s">
        <v>227</v>
      </c>
      <c r="E7" s="22" t="s">
        <v>124</v>
      </c>
      <c r="F7" s="165" t="s">
        <v>376</v>
      </c>
      <c r="G7" s="83"/>
    </row>
    <row r="8" spans="1:10" ht="24.6" customHeight="1" x14ac:dyDescent="0.45">
      <c r="B8" s="18" t="s">
        <v>20</v>
      </c>
      <c r="C8" s="19" t="s">
        <v>228</v>
      </c>
      <c r="D8" s="21" t="s">
        <v>230</v>
      </c>
      <c r="E8" s="22" t="s">
        <v>124</v>
      </c>
      <c r="F8" s="165" t="s">
        <v>376</v>
      </c>
      <c r="G8" s="83"/>
    </row>
    <row r="9" spans="1:10" ht="24.6" customHeight="1" x14ac:dyDescent="0.45">
      <c r="B9" s="18" t="s">
        <v>20</v>
      </c>
      <c r="C9" s="19" t="s">
        <v>229</v>
      </c>
      <c r="D9" s="21" t="s">
        <v>231</v>
      </c>
      <c r="E9" s="22" t="s">
        <v>124</v>
      </c>
      <c r="F9" s="165" t="s">
        <v>376</v>
      </c>
      <c r="G9" s="83"/>
    </row>
    <row r="10" spans="1:10" ht="18.600000000000001" customHeight="1" x14ac:dyDescent="0.45">
      <c r="B10" s="20" t="s">
        <v>78</v>
      </c>
      <c r="C10" s="19" t="s">
        <v>79</v>
      </c>
      <c r="D10" s="21" t="s">
        <v>80</v>
      </c>
      <c r="E10" s="21" t="s">
        <v>81</v>
      </c>
      <c r="F10" s="165" t="s">
        <v>376</v>
      </c>
      <c r="G10" s="83" t="s">
        <v>82</v>
      </c>
      <c r="I10" s="15" t="s">
        <v>68</v>
      </c>
      <c r="J10" s="14" t="s">
        <v>312</v>
      </c>
    </row>
    <row r="11" spans="1:10" ht="39.6" x14ac:dyDescent="0.45">
      <c r="B11" s="20" t="s">
        <v>83</v>
      </c>
      <c r="C11" s="19" t="s">
        <v>84</v>
      </c>
      <c r="D11" s="21" t="s">
        <v>65</v>
      </c>
      <c r="E11" s="21" t="s">
        <v>85</v>
      </c>
      <c r="F11" s="165" t="s">
        <v>376</v>
      </c>
      <c r="G11" s="83" t="s">
        <v>86</v>
      </c>
    </row>
    <row r="12" spans="1:10" ht="26.4" x14ac:dyDescent="0.45">
      <c r="B12" s="20" t="s">
        <v>87</v>
      </c>
      <c r="C12" s="19" t="s">
        <v>88</v>
      </c>
      <c r="D12" s="21" t="s">
        <v>65</v>
      </c>
      <c r="E12" s="21" t="s">
        <v>85</v>
      </c>
      <c r="F12" s="165" t="s">
        <v>376</v>
      </c>
      <c r="G12" s="83"/>
    </row>
    <row r="13" spans="1:10" ht="18.600000000000001" customHeight="1" x14ac:dyDescent="0.45">
      <c r="B13" s="20" t="s">
        <v>89</v>
      </c>
      <c r="C13" s="19" t="s">
        <v>90</v>
      </c>
      <c r="D13" s="21" t="s">
        <v>91</v>
      </c>
      <c r="E13" s="21" t="s">
        <v>81</v>
      </c>
      <c r="F13" s="165" t="s">
        <v>376</v>
      </c>
      <c r="G13" s="83"/>
    </row>
    <row r="14" spans="1:10" ht="18.600000000000001" customHeight="1" x14ac:dyDescent="0.45">
      <c r="B14" s="20" t="s">
        <v>92</v>
      </c>
      <c r="C14" s="19" t="s">
        <v>93</v>
      </c>
      <c r="D14" s="21" t="s">
        <v>65</v>
      </c>
      <c r="E14" s="21" t="s">
        <v>85</v>
      </c>
      <c r="F14" s="165" t="s">
        <v>376</v>
      </c>
      <c r="G14" s="83"/>
    </row>
    <row r="15" spans="1:10" ht="18.600000000000001" customHeight="1" x14ac:dyDescent="0.45">
      <c r="B15" s="20" t="s">
        <v>94</v>
      </c>
      <c r="C15" s="19" t="s">
        <v>95</v>
      </c>
      <c r="D15" s="21" t="s">
        <v>65</v>
      </c>
      <c r="E15" s="21" t="s">
        <v>85</v>
      </c>
      <c r="F15" s="165" t="s">
        <v>376</v>
      </c>
      <c r="G15" s="83"/>
    </row>
    <row r="16" spans="1:10" x14ac:dyDescent="0.45">
      <c r="B16" s="20" t="s">
        <v>96</v>
      </c>
      <c r="C16" s="19" t="s">
        <v>97</v>
      </c>
      <c r="D16" s="21" t="s">
        <v>98</v>
      </c>
      <c r="E16" s="22" t="s">
        <v>124</v>
      </c>
      <c r="F16" s="165" t="s">
        <v>376</v>
      </c>
      <c r="G16" s="83"/>
    </row>
    <row r="17" spans="2:7" ht="26.4" customHeight="1" x14ac:dyDescent="0.45">
      <c r="B17" s="20" t="s">
        <v>99</v>
      </c>
      <c r="C17" s="19" t="s">
        <v>100</v>
      </c>
      <c r="D17" s="21" t="s">
        <v>65</v>
      </c>
      <c r="E17" s="21" t="s">
        <v>101</v>
      </c>
      <c r="F17" s="165" t="s">
        <v>376</v>
      </c>
      <c r="G17" s="83"/>
    </row>
    <row r="18" spans="2:7" ht="26.4" x14ac:dyDescent="0.45">
      <c r="B18" s="20" t="s">
        <v>102</v>
      </c>
      <c r="C18" s="19" t="s">
        <v>103</v>
      </c>
      <c r="D18" s="21" t="s">
        <v>65</v>
      </c>
      <c r="E18" s="21" t="s">
        <v>85</v>
      </c>
      <c r="F18" s="165" t="s">
        <v>376</v>
      </c>
      <c r="G18" s="83"/>
    </row>
    <row r="19" spans="2:7" ht="24" x14ac:dyDescent="0.45">
      <c r="B19" s="18">
        <v>10</v>
      </c>
      <c r="C19" s="19" t="s">
        <v>104</v>
      </c>
      <c r="D19" s="21" t="s">
        <v>105</v>
      </c>
      <c r="E19" s="22" t="s">
        <v>124</v>
      </c>
      <c r="F19" s="165" t="s">
        <v>376</v>
      </c>
      <c r="G19" s="83" t="s">
        <v>319</v>
      </c>
    </row>
    <row r="20" spans="2:7" ht="19.2" customHeight="1" x14ac:dyDescent="0.45">
      <c r="B20" s="18">
        <v>11</v>
      </c>
      <c r="C20" s="19" t="s">
        <v>106</v>
      </c>
      <c r="D20" s="21" t="s">
        <v>107</v>
      </c>
      <c r="E20" s="139" t="s">
        <v>320</v>
      </c>
      <c r="F20" s="165" t="s">
        <v>376</v>
      </c>
      <c r="G20" s="83"/>
    </row>
    <row r="21" spans="2:7" x14ac:dyDescent="0.45">
      <c r="B21" s="18">
        <v>12</v>
      </c>
      <c r="C21" s="19" t="s">
        <v>108</v>
      </c>
      <c r="D21" s="21" t="s">
        <v>109</v>
      </c>
      <c r="E21" s="21" t="s">
        <v>81</v>
      </c>
      <c r="F21" s="165" t="s">
        <v>376</v>
      </c>
      <c r="G21" s="83"/>
    </row>
    <row r="22" spans="2:7" ht="18.600000000000001" customHeight="1" x14ac:dyDescent="0.45">
      <c r="B22" s="18">
        <v>13</v>
      </c>
      <c r="C22" s="19" t="s">
        <v>110</v>
      </c>
      <c r="D22" s="21" t="s">
        <v>65</v>
      </c>
      <c r="E22" s="21" t="s">
        <v>85</v>
      </c>
      <c r="F22" s="165" t="s">
        <v>376</v>
      </c>
      <c r="G22" s="83"/>
    </row>
    <row r="23" spans="2:7" ht="26.4" x14ac:dyDescent="0.45">
      <c r="B23" s="18">
        <v>14</v>
      </c>
      <c r="C23" s="19" t="s">
        <v>111</v>
      </c>
      <c r="D23" s="21"/>
      <c r="E23" s="21" t="s">
        <v>85</v>
      </c>
      <c r="F23" s="165" t="s">
        <v>65</v>
      </c>
      <c r="G23" s="83" t="s">
        <v>112</v>
      </c>
    </row>
    <row r="24" spans="2:7" ht="26.4" x14ac:dyDescent="0.45">
      <c r="B24" s="18">
        <v>15</v>
      </c>
      <c r="C24" s="19" t="s">
        <v>113</v>
      </c>
      <c r="D24" s="21" t="s">
        <v>65</v>
      </c>
      <c r="E24" s="21" t="s">
        <v>85</v>
      </c>
      <c r="F24" s="165" t="s">
        <v>376</v>
      </c>
      <c r="G24" s="83" t="s">
        <v>114</v>
      </c>
    </row>
    <row r="25" spans="2:7" ht="24" x14ac:dyDescent="0.45">
      <c r="B25" s="18">
        <v>16</v>
      </c>
      <c r="C25" s="19" t="s">
        <v>115</v>
      </c>
      <c r="D25" s="21" t="s">
        <v>116</v>
      </c>
      <c r="E25" s="21" t="s">
        <v>85</v>
      </c>
      <c r="F25" s="165" t="s">
        <v>65</v>
      </c>
      <c r="G25" s="83" t="s">
        <v>117</v>
      </c>
    </row>
    <row r="26" spans="2:7" ht="36" x14ac:dyDescent="0.45">
      <c r="B26" s="18">
        <v>17</v>
      </c>
      <c r="C26" s="19" t="s">
        <v>118</v>
      </c>
      <c r="D26" s="21" t="s">
        <v>119</v>
      </c>
      <c r="E26" s="21" t="s">
        <v>85</v>
      </c>
      <c r="F26" s="165" t="s">
        <v>376</v>
      </c>
      <c r="G26" s="83" t="s">
        <v>120</v>
      </c>
    </row>
    <row r="27" spans="2:7" ht="24" x14ac:dyDescent="0.45">
      <c r="B27" s="18">
        <v>18</v>
      </c>
      <c r="C27" s="19" t="s">
        <v>428</v>
      </c>
      <c r="D27" s="21"/>
      <c r="E27" s="21"/>
      <c r="F27" s="165" t="s">
        <v>376</v>
      </c>
      <c r="G27" s="83" t="s">
        <v>429</v>
      </c>
    </row>
    <row r="28" spans="2:7" ht="26.4" customHeight="1" x14ac:dyDescent="0.45">
      <c r="B28" s="18">
        <v>19</v>
      </c>
      <c r="C28" s="19" t="s">
        <v>121</v>
      </c>
      <c r="D28" s="21" t="s">
        <v>107</v>
      </c>
      <c r="E28" s="21" t="s">
        <v>107</v>
      </c>
      <c r="F28" s="165" t="s">
        <v>376</v>
      </c>
      <c r="G28" s="83" t="s">
        <v>122</v>
      </c>
    </row>
    <row r="29" spans="2:7" ht="17.399999999999999" customHeight="1" x14ac:dyDescent="0.45">
      <c r="B29" s="23" t="s">
        <v>123</v>
      </c>
      <c r="D29" s="15"/>
      <c r="E29" s="15"/>
      <c r="F29" s="15"/>
      <c r="G29" s="16"/>
    </row>
    <row r="30" spans="2:7" ht="18" customHeight="1" x14ac:dyDescent="0.45"/>
  </sheetData>
  <mergeCells count="5">
    <mergeCell ref="A1:B1"/>
    <mergeCell ref="B3:C3"/>
    <mergeCell ref="D3:G3"/>
    <mergeCell ref="B4:C4"/>
    <mergeCell ref="D4:G4"/>
  </mergeCells>
  <phoneticPr fontId="21"/>
  <dataValidations count="1">
    <dataValidation type="list" allowBlank="1" showInputMessage="1" showErrorMessage="1" sqref="F7:F28">
      <formula1>"✔,―"</formula1>
    </dataValidation>
  </dataValidations>
  <pageMargins left="0.78740157480314965" right="0.78740157480314965" top="0.78740157480314965" bottom="0.59055118110236227" header="0.31496062992125984" footer="0.31496062992125984"/>
  <pageSetup paperSize="9" fitToHeight="0" orientation="portrait" r:id="rId1"/>
  <ignoredErrors>
    <ignoredError sqref="D3:D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70" zoomScaleNormal="100" zoomScaleSheetLayoutView="70" workbookViewId="0">
      <selection activeCell="J23" sqref="J23"/>
    </sheetView>
  </sheetViews>
  <sheetFormatPr defaultColWidth="8.69921875" defaultRowHeight="18" customHeight="1" x14ac:dyDescent="0.45"/>
  <cols>
    <col min="1" max="1" width="1.69921875" style="14" customWidth="1"/>
    <col min="2" max="2" width="8.69921875" style="14" customWidth="1"/>
    <col min="3" max="3" width="9.19921875" style="16" bestFit="1" customWidth="1"/>
    <col min="4" max="4" width="6.3984375" style="16" customWidth="1"/>
    <col min="5" max="5" width="7.5" style="16" customWidth="1"/>
    <col min="6" max="7" width="16.69921875" style="14" customWidth="1"/>
    <col min="8" max="8" width="8.59765625" style="14" customWidth="1"/>
    <col min="9" max="9" width="5" style="14" bestFit="1" customWidth="1"/>
    <col min="10" max="11" width="8.69921875" style="14" customWidth="1"/>
    <col min="12" max="12" width="31.5" style="17" customWidth="1"/>
    <col min="13" max="13" width="1.69921875" style="14" customWidth="1"/>
    <col min="14" max="16384" width="8.69921875" style="14"/>
  </cols>
  <sheetData>
    <row r="1" spans="1:19" ht="27" customHeight="1" thickBot="1" x14ac:dyDescent="0.5">
      <c r="A1" s="379" t="s">
        <v>125</v>
      </c>
      <c r="B1" s="380"/>
      <c r="C1" s="386" t="s">
        <v>126</v>
      </c>
      <c r="D1" s="387"/>
      <c r="E1" s="387"/>
      <c r="F1" s="387"/>
      <c r="G1" s="387"/>
      <c r="H1" s="387"/>
      <c r="I1" s="387"/>
      <c r="J1" s="387"/>
      <c r="K1" s="387"/>
      <c r="L1" s="388"/>
      <c r="N1" s="15" t="s">
        <v>68</v>
      </c>
      <c r="O1" s="14" t="s">
        <v>127</v>
      </c>
    </row>
    <row r="2" spans="1:19" ht="6" customHeight="1" thickBot="1" x14ac:dyDescent="0.5"/>
    <row r="3" spans="1:19" ht="21" customHeight="1" thickBot="1" x14ac:dyDescent="0.5">
      <c r="B3" s="115" t="s">
        <v>224</v>
      </c>
      <c r="C3" s="14"/>
      <c r="D3" s="14"/>
      <c r="E3" s="14"/>
      <c r="F3" s="14" t="s">
        <v>293</v>
      </c>
      <c r="G3" s="184">
        <f>MIN(ROUNDDOWN(SUM(K6:K7),0),ROUNDDOWN(SUM(K9:K11),0))</f>
        <v>114</v>
      </c>
      <c r="H3" s="14" t="s">
        <v>291</v>
      </c>
      <c r="L3" s="14"/>
      <c r="N3" s="15" t="s">
        <v>304</v>
      </c>
      <c r="O3" s="14" t="s">
        <v>303</v>
      </c>
    </row>
    <row r="4" spans="1:19" ht="6" customHeight="1" x14ac:dyDescent="0.45">
      <c r="C4" s="14"/>
      <c r="D4" s="14"/>
      <c r="E4" s="14"/>
      <c r="G4" s="114"/>
      <c r="L4" s="14"/>
    </row>
    <row r="5" spans="1:19" ht="18" customHeight="1" thickBot="1" x14ac:dyDescent="0.5">
      <c r="B5" s="100" t="s">
        <v>73</v>
      </c>
      <c r="C5" s="392" t="s">
        <v>128</v>
      </c>
      <c r="D5" s="393"/>
      <c r="E5" s="394"/>
      <c r="F5" s="100" t="s">
        <v>129</v>
      </c>
      <c r="G5" s="100" t="s">
        <v>130</v>
      </c>
      <c r="H5" s="390" t="s">
        <v>131</v>
      </c>
      <c r="I5" s="391"/>
      <c r="J5" s="101" t="s">
        <v>132</v>
      </c>
      <c r="K5" s="101" t="s">
        <v>64</v>
      </c>
      <c r="L5" s="101" t="s">
        <v>133</v>
      </c>
      <c r="N5" s="15" t="s">
        <v>68</v>
      </c>
      <c r="O5" s="14" t="s">
        <v>313</v>
      </c>
    </row>
    <row r="6" spans="1:19" ht="16.2" customHeight="1" x14ac:dyDescent="0.45">
      <c r="B6" s="188">
        <v>1</v>
      </c>
      <c r="C6" s="395" t="s">
        <v>280</v>
      </c>
      <c r="D6" s="396"/>
      <c r="E6" s="397"/>
      <c r="F6" s="166" t="s">
        <v>377</v>
      </c>
      <c r="G6" s="166" t="s">
        <v>378</v>
      </c>
      <c r="H6" s="167">
        <v>400</v>
      </c>
      <c r="I6" s="122" t="s">
        <v>289</v>
      </c>
      <c r="J6" s="177">
        <v>350</v>
      </c>
      <c r="K6" s="182">
        <f>H6*J6/1000</f>
        <v>140</v>
      </c>
      <c r="L6" s="104"/>
      <c r="O6" s="14" t="s">
        <v>134</v>
      </c>
    </row>
    <row r="7" spans="1:19" ht="16.2" customHeight="1" x14ac:dyDescent="0.45">
      <c r="B7" s="112"/>
      <c r="C7" s="405"/>
      <c r="D7" s="406"/>
      <c r="E7" s="407"/>
      <c r="F7" s="82"/>
      <c r="G7" s="82"/>
      <c r="H7" s="120"/>
      <c r="I7" s="123" t="s">
        <v>287</v>
      </c>
      <c r="J7" s="117"/>
      <c r="K7" s="162">
        <f>H7*J7/1000</f>
        <v>0</v>
      </c>
      <c r="L7" s="110"/>
    </row>
    <row r="8" spans="1:19" ht="16.2" customHeight="1" thickBot="1" x14ac:dyDescent="0.5">
      <c r="B8" s="109"/>
      <c r="C8" s="133" t="s">
        <v>305</v>
      </c>
      <c r="D8" s="185">
        <f>ROUNDDOWN(SUM(K6:K8),0)</f>
        <v>140</v>
      </c>
      <c r="E8" s="134" t="s">
        <v>290</v>
      </c>
      <c r="F8" s="107"/>
      <c r="G8" s="107"/>
      <c r="H8" s="121"/>
      <c r="I8" s="124" t="s">
        <v>287</v>
      </c>
      <c r="J8" s="118"/>
      <c r="K8" s="163">
        <f>H8*J8/1000</f>
        <v>0</v>
      </c>
      <c r="L8" s="108"/>
    </row>
    <row r="9" spans="1:19" ht="16.2" customHeight="1" x14ac:dyDescent="0.45">
      <c r="B9" s="188">
        <v>2</v>
      </c>
      <c r="C9" s="395" t="s">
        <v>281</v>
      </c>
      <c r="D9" s="396"/>
      <c r="E9" s="397"/>
      <c r="F9" s="166" t="s">
        <v>379</v>
      </c>
      <c r="G9" s="166" t="s">
        <v>380</v>
      </c>
      <c r="H9" s="168">
        <v>49.9</v>
      </c>
      <c r="I9" s="122" t="s">
        <v>63</v>
      </c>
      <c r="J9" s="177">
        <v>2</v>
      </c>
      <c r="K9" s="182">
        <f>H9*J9</f>
        <v>99.8</v>
      </c>
      <c r="L9" s="104"/>
    </row>
    <row r="10" spans="1:19" ht="16.2" customHeight="1" x14ac:dyDescent="0.45">
      <c r="B10" s="189">
        <v>3</v>
      </c>
      <c r="C10" s="405"/>
      <c r="D10" s="406"/>
      <c r="E10" s="407"/>
      <c r="F10" s="169" t="s">
        <v>381</v>
      </c>
      <c r="G10" s="169" t="s">
        <v>382</v>
      </c>
      <c r="H10" s="170">
        <v>15</v>
      </c>
      <c r="I10" s="123" t="s">
        <v>291</v>
      </c>
      <c r="J10" s="175">
        <v>1</v>
      </c>
      <c r="K10" s="183">
        <f>H10*J10</f>
        <v>15</v>
      </c>
      <c r="L10" s="110"/>
    </row>
    <row r="11" spans="1:19" ht="16.2" customHeight="1" thickBot="1" x14ac:dyDescent="0.5">
      <c r="B11" s="109"/>
      <c r="C11" s="133" t="s">
        <v>305</v>
      </c>
      <c r="D11" s="186">
        <f>ROUNDDOWN(SUM(K9:K11),0)</f>
        <v>114</v>
      </c>
      <c r="E11" s="134" t="s">
        <v>290</v>
      </c>
      <c r="F11" s="107"/>
      <c r="G11" s="107"/>
      <c r="H11" s="161"/>
      <c r="I11" s="124" t="s">
        <v>291</v>
      </c>
      <c r="J11" s="118"/>
      <c r="K11" s="163">
        <f>H11*J11</f>
        <v>0</v>
      </c>
      <c r="L11" s="108"/>
      <c r="Q11" s="96"/>
      <c r="R11" s="28"/>
      <c r="S11" s="97"/>
    </row>
    <row r="12" spans="1:19" ht="16.2" customHeight="1" x14ac:dyDescent="0.45">
      <c r="B12" s="171">
        <v>4</v>
      </c>
      <c r="C12" s="408" t="s">
        <v>383</v>
      </c>
      <c r="D12" s="409"/>
      <c r="E12" s="410"/>
      <c r="F12" s="171" t="s">
        <v>384</v>
      </c>
      <c r="G12" s="171" t="s">
        <v>385</v>
      </c>
      <c r="H12" s="172">
        <v>50</v>
      </c>
      <c r="I12" s="171" t="s">
        <v>386</v>
      </c>
      <c r="J12" s="173">
        <v>1</v>
      </c>
      <c r="K12" s="103" t="s">
        <v>292</v>
      </c>
      <c r="L12" s="102"/>
      <c r="Q12" s="96"/>
      <c r="R12" s="28"/>
      <c r="S12" s="129"/>
    </row>
    <row r="13" spans="1:19" ht="16.2" customHeight="1" x14ac:dyDescent="0.45">
      <c r="B13" s="169">
        <v>5</v>
      </c>
      <c r="C13" s="411" t="s">
        <v>387</v>
      </c>
      <c r="D13" s="412"/>
      <c r="E13" s="413"/>
      <c r="F13" s="169" t="s">
        <v>388</v>
      </c>
      <c r="G13" s="169" t="s">
        <v>389</v>
      </c>
      <c r="H13" s="174">
        <v>50</v>
      </c>
      <c r="I13" s="169" t="s">
        <v>63</v>
      </c>
      <c r="J13" s="175">
        <v>1</v>
      </c>
      <c r="K13" s="99" t="s">
        <v>292</v>
      </c>
      <c r="L13" s="82"/>
      <c r="Q13" s="96"/>
      <c r="R13" s="28"/>
      <c r="S13" s="97"/>
    </row>
    <row r="14" spans="1:19" ht="16.2" customHeight="1" x14ac:dyDescent="0.45">
      <c r="B14" s="169">
        <v>6</v>
      </c>
      <c r="C14" s="411" t="s">
        <v>390</v>
      </c>
      <c r="D14" s="412"/>
      <c r="E14" s="413"/>
      <c r="F14" s="169" t="s">
        <v>391</v>
      </c>
      <c r="G14" s="169" t="s">
        <v>392</v>
      </c>
      <c r="H14" s="174" t="s">
        <v>393</v>
      </c>
      <c r="I14" s="82"/>
      <c r="J14" s="175">
        <v>30</v>
      </c>
      <c r="K14" s="99" t="s">
        <v>292</v>
      </c>
      <c r="L14" s="82"/>
    </row>
    <row r="15" spans="1:19" ht="16.2" customHeight="1" x14ac:dyDescent="0.45">
      <c r="B15" s="82"/>
      <c r="C15" s="401"/>
      <c r="D15" s="402"/>
      <c r="E15" s="403"/>
      <c r="F15" s="82"/>
      <c r="G15" s="82"/>
      <c r="H15" s="120"/>
      <c r="I15" s="82"/>
      <c r="J15" s="117"/>
      <c r="K15" s="99" t="s">
        <v>292</v>
      </c>
      <c r="L15" s="82"/>
    </row>
    <row r="16" spans="1:19" ht="16.2" customHeight="1" x14ac:dyDescent="0.45">
      <c r="B16" s="82"/>
      <c r="C16" s="401"/>
      <c r="D16" s="402"/>
      <c r="E16" s="403"/>
      <c r="F16" s="82"/>
      <c r="G16" s="82"/>
      <c r="H16" s="120"/>
      <c r="I16" s="82"/>
      <c r="J16" s="117"/>
      <c r="K16" s="99" t="s">
        <v>292</v>
      </c>
      <c r="L16" s="82"/>
    </row>
    <row r="17" spans="2:15" ht="16.2" customHeight="1" x14ac:dyDescent="0.45">
      <c r="B17" s="82"/>
      <c r="C17" s="401"/>
      <c r="D17" s="402"/>
      <c r="E17" s="403"/>
      <c r="F17" s="82"/>
      <c r="G17" s="82"/>
      <c r="H17" s="120"/>
      <c r="I17" s="82"/>
      <c r="J17" s="117"/>
      <c r="K17" s="99" t="s">
        <v>292</v>
      </c>
      <c r="L17" s="82"/>
    </row>
    <row r="18" spans="2:15" ht="16.2" customHeight="1" x14ac:dyDescent="0.45">
      <c r="B18" s="82"/>
      <c r="C18" s="401"/>
      <c r="D18" s="402"/>
      <c r="E18" s="403"/>
      <c r="F18" s="82"/>
      <c r="G18" s="82"/>
      <c r="H18" s="120"/>
      <c r="I18" s="82"/>
      <c r="J18" s="117"/>
      <c r="K18" s="99" t="s">
        <v>292</v>
      </c>
      <c r="L18" s="82"/>
    </row>
    <row r="19" spans="2:15" ht="16.2" customHeight="1" x14ac:dyDescent="0.45">
      <c r="B19" s="82"/>
      <c r="C19" s="401"/>
      <c r="D19" s="402"/>
      <c r="E19" s="403"/>
      <c r="F19" s="82"/>
      <c r="G19" s="82"/>
      <c r="H19" s="120"/>
      <c r="I19" s="82"/>
      <c r="J19" s="117"/>
      <c r="K19" s="99" t="s">
        <v>292</v>
      </c>
      <c r="L19" s="82"/>
    </row>
    <row r="20" spans="2:15" ht="6" customHeight="1" thickBot="1" x14ac:dyDescent="0.5">
      <c r="C20" s="14"/>
      <c r="D20" s="14"/>
      <c r="E20" s="14"/>
      <c r="G20" s="178"/>
      <c r="L20" s="14"/>
    </row>
    <row r="21" spans="2:15" ht="21" customHeight="1" thickBot="1" x14ac:dyDescent="0.5">
      <c r="B21" s="115" t="s">
        <v>296</v>
      </c>
      <c r="C21" s="14"/>
      <c r="D21" s="14"/>
      <c r="E21" s="14"/>
      <c r="F21" s="14" t="s">
        <v>297</v>
      </c>
      <c r="G21" s="179">
        <f>ROUNDDOWN(SUM(K24:K25),1)</f>
        <v>16.399999999999999</v>
      </c>
      <c r="H21" s="14" t="s">
        <v>314</v>
      </c>
      <c r="K21" s="180">
        <f>ROUNDDOWN(G3*8*IF(G3&lt;50,0.167,IF(G3&lt;250,0.156,IF(G3&lt;1000,0.156,IF(G3&lt;2000,0.156,0.164)))),1)</f>
        <v>142.19999999999999</v>
      </c>
      <c r="L21" s="14" t="s">
        <v>315</v>
      </c>
      <c r="N21" s="15" t="s">
        <v>68</v>
      </c>
      <c r="O21" s="14" t="s">
        <v>308</v>
      </c>
    </row>
    <row r="22" spans="2:15" ht="6" customHeight="1" x14ac:dyDescent="0.45">
      <c r="C22" s="14"/>
      <c r="D22" s="14"/>
      <c r="E22" s="14"/>
      <c r="L22" s="14"/>
    </row>
    <row r="23" spans="2:15" ht="18" customHeight="1" thickBot="1" x14ac:dyDescent="0.5">
      <c r="B23" s="100" t="s">
        <v>73</v>
      </c>
      <c r="C23" s="392" t="s">
        <v>128</v>
      </c>
      <c r="D23" s="393"/>
      <c r="E23" s="394"/>
      <c r="F23" s="100" t="s">
        <v>129</v>
      </c>
      <c r="G23" s="100" t="s">
        <v>130</v>
      </c>
      <c r="H23" s="100" t="s">
        <v>131</v>
      </c>
      <c r="I23" s="100"/>
      <c r="J23" s="101" t="s">
        <v>132</v>
      </c>
      <c r="K23" s="101" t="s">
        <v>294</v>
      </c>
      <c r="L23" s="101" t="s">
        <v>133</v>
      </c>
      <c r="N23" s="15" t="s">
        <v>68</v>
      </c>
      <c r="O23" s="14" t="s">
        <v>313</v>
      </c>
    </row>
    <row r="24" spans="2:15" ht="16.2" customHeight="1" x14ac:dyDescent="0.45">
      <c r="B24" s="111">
        <v>7</v>
      </c>
      <c r="C24" s="395" t="s">
        <v>42</v>
      </c>
      <c r="D24" s="396"/>
      <c r="E24" s="397"/>
      <c r="F24" s="166" t="s">
        <v>394</v>
      </c>
      <c r="G24" s="166" t="s">
        <v>395</v>
      </c>
      <c r="H24" s="176">
        <v>16.399999999999999</v>
      </c>
      <c r="I24" s="122" t="s">
        <v>285</v>
      </c>
      <c r="J24" s="177">
        <v>1</v>
      </c>
      <c r="K24" s="181">
        <f>H24*J24</f>
        <v>16.399999999999999</v>
      </c>
      <c r="L24" s="104"/>
      <c r="O24" s="14" t="s">
        <v>134</v>
      </c>
    </row>
    <row r="25" spans="2:15" ht="16.2" customHeight="1" thickBot="1" x14ac:dyDescent="0.5">
      <c r="B25" s="113"/>
      <c r="C25" s="135" t="s">
        <v>306</v>
      </c>
      <c r="D25" s="187">
        <f>ROUNDDOWN(SUM(K24:K25),1)</f>
        <v>16.399999999999999</v>
      </c>
      <c r="E25" s="136" t="s">
        <v>298</v>
      </c>
      <c r="F25" s="105"/>
      <c r="G25" s="105"/>
      <c r="H25" s="138"/>
      <c r="I25" s="125" t="s">
        <v>295</v>
      </c>
      <c r="J25" s="128"/>
      <c r="K25" s="160">
        <f>H25*J25</f>
        <v>0</v>
      </c>
      <c r="L25" s="106"/>
    </row>
    <row r="26" spans="2:15" ht="16.2" customHeight="1" x14ac:dyDescent="0.45">
      <c r="B26" s="102"/>
      <c r="C26" s="398"/>
      <c r="D26" s="399"/>
      <c r="E26" s="400"/>
      <c r="F26" s="102"/>
      <c r="G26" s="102"/>
      <c r="H26" s="126"/>
      <c r="I26" s="102"/>
      <c r="J26" s="119"/>
      <c r="K26" s="130" t="s">
        <v>292</v>
      </c>
      <c r="L26" s="102"/>
    </row>
    <row r="27" spans="2:15" ht="16.2" customHeight="1" x14ac:dyDescent="0.45">
      <c r="B27" s="82"/>
      <c r="C27" s="401"/>
      <c r="D27" s="402"/>
      <c r="E27" s="403"/>
      <c r="F27" s="82"/>
      <c r="G27" s="82"/>
      <c r="H27" s="127"/>
      <c r="I27" s="82"/>
      <c r="J27" s="117"/>
      <c r="K27" s="130" t="s">
        <v>292</v>
      </c>
      <c r="L27" s="82"/>
    </row>
    <row r="28" spans="2:15" ht="16.2" customHeight="1" x14ac:dyDescent="0.45">
      <c r="B28" s="82"/>
      <c r="C28" s="401"/>
      <c r="D28" s="402"/>
      <c r="E28" s="403"/>
      <c r="F28" s="82"/>
      <c r="G28" s="82"/>
      <c r="H28" s="127"/>
      <c r="I28" s="82"/>
      <c r="J28" s="117"/>
      <c r="K28" s="130" t="s">
        <v>292</v>
      </c>
      <c r="L28" s="82"/>
    </row>
    <row r="29" spans="2:15" ht="16.2" customHeight="1" x14ac:dyDescent="0.45">
      <c r="B29" s="82"/>
      <c r="C29" s="401"/>
      <c r="D29" s="402"/>
      <c r="E29" s="403"/>
      <c r="F29" s="82"/>
      <c r="G29" s="82"/>
      <c r="H29" s="127"/>
      <c r="I29" s="82"/>
      <c r="J29" s="117"/>
      <c r="K29" s="130" t="s">
        <v>292</v>
      </c>
      <c r="L29" s="82"/>
    </row>
    <row r="30" spans="2:15" ht="16.2" customHeight="1" x14ac:dyDescent="0.45">
      <c r="B30" s="82"/>
      <c r="C30" s="401"/>
      <c r="D30" s="402"/>
      <c r="E30" s="403"/>
      <c r="F30" s="82"/>
      <c r="G30" s="82"/>
      <c r="H30" s="127"/>
      <c r="I30" s="82"/>
      <c r="J30" s="117"/>
      <c r="K30" s="130" t="s">
        <v>292</v>
      </c>
      <c r="L30" s="82"/>
    </row>
    <row r="31" spans="2:15" ht="6" customHeight="1" x14ac:dyDescent="0.45">
      <c r="B31" s="389"/>
      <c r="C31" s="389"/>
      <c r="D31" s="389"/>
      <c r="E31" s="389"/>
      <c r="F31" s="389"/>
      <c r="G31" s="389"/>
      <c r="H31" s="389"/>
      <c r="I31" s="389"/>
      <c r="J31" s="389"/>
      <c r="K31" s="389"/>
      <c r="L31" s="389"/>
    </row>
    <row r="32" spans="2:15" ht="27" customHeight="1" x14ac:dyDescent="0.45">
      <c r="B32" s="404" t="s">
        <v>348</v>
      </c>
      <c r="C32" s="404"/>
      <c r="D32" s="404"/>
      <c r="E32" s="404"/>
      <c r="F32" s="404"/>
      <c r="G32" s="404"/>
      <c r="H32" s="404"/>
      <c r="I32" s="404"/>
      <c r="J32" s="404"/>
      <c r="K32" s="404"/>
      <c r="L32" s="404"/>
    </row>
    <row r="33" spans="2:2" ht="16.95" customHeight="1" x14ac:dyDescent="0.45">
      <c r="B33" s="14" t="s">
        <v>135</v>
      </c>
    </row>
  </sheetData>
  <mergeCells count="23">
    <mergeCell ref="B32:L32"/>
    <mergeCell ref="C6:E7"/>
    <mergeCell ref="C9:E10"/>
    <mergeCell ref="C12:E12"/>
    <mergeCell ref="C13:E13"/>
    <mergeCell ref="C14:E14"/>
    <mergeCell ref="C15:E15"/>
    <mergeCell ref="C16:E16"/>
    <mergeCell ref="C17:E17"/>
    <mergeCell ref="C18:E18"/>
    <mergeCell ref="C19:E19"/>
    <mergeCell ref="A1:B1"/>
    <mergeCell ref="C1:L1"/>
    <mergeCell ref="B31:L31"/>
    <mergeCell ref="H5:I5"/>
    <mergeCell ref="C5:E5"/>
    <mergeCell ref="C24:E24"/>
    <mergeCell ref="C26:E26"/>
    <mergeCell ref="C30:E30"/>
    <mergeCell ref="C27:E27"/>
    <mergeCell ref="C28:E28"/>
    <mergeCell ref="C29:E29"/>
    <mergeCell ref="C23:E23"/>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zoomScaleNormal="100" zoomScaleSheetLayoutView="100" workbookViewId="0">
      <selection activeCell="F11" sqref="F11"/>
    </sheetView>
  </sheetViews>
  <sheetFormatPr defaultColWidth="8.69921875" defaultRowHeight="18" x14ac:dyDescent="0.45"/>
  <cols>
    <col min="1" max="1" width="1" style="14" customWidth="1"/>
    <col min="2" max="2" width="8.69921875" style="14"/>
    <col min="3" max="3" width="15.69921875" style="14" customWidth="1"/>
    <col min="4" max="4" width="8.69921875" style="14"/>
    <col min="5" max="5" width="4.19921875" style="14" bestFit="1" customWidth="1"/>
    <col min="6" max="6" width="11" style="14" customWidth="1"/>
    <col min="7" max="7" width="28.09765625" style="14" customWidth="1"/>
    <col min="8" max="8" width="1" style="14" customWidth="1"/>
    <col min="9" max="9" width="8.69921875" style="25"/>
    <col min="10" max="11" width="8.69921875" style="26"/>
  </cols>
  <sheetData>
    <row r="1" spans="1:12" s="27" customFormat="1" ht="27" customHeight="1" thickBot="1" x14ac:dyDescent="0.5">
      <c r="A1" s="379" t="s">
        <v>136</v>
      </c>
      <c r="B1" s="380"/>
      <c r="C1" s="386" t="s">
        <v>137</v>
      </c>
      <c r="D1" s="387"/>
      <c r="E1" s="387"/>
      <c r="F1" s="387"/>
      <c r="G1" s="388"/>
      <c r="H1" s="24"/>
      <c r="I1" s="25" t="s">
        <v>68</v>
      </c>
      <c r="J1" s="26" t="s">
        <v>138</v>
      </c>
    </row>
    <row r="2" spans="1:12" x14ac:dyDescent="0.45">
      <c r="A2" s="28"/>
      <c r="B2" s="28"/>
    </row>
    <row r="3" spans="1:12" ht="18.600000000000001" thickBot="1" x14ac:dyDescent="0.5">
      <c r="A3" s="28"/>
      <c r="B3" s="29" t="s">
        <v>139</v>
      </c>
    </row>
    <row r="4" spans="1:12" ht="18.600000000000001" thickBot="1" x14ac:dyDescent="0.5">
      <c r="A4" s="28"/>
      <c r="B4" s="29"/>
      <c r="C4" s="152">
        <f>添付2!G3</f>
        <v>114</v>
      </c>
      <c r="D4" s="14" t="s">
        <v>63</v>
      </c>
      <c r="I4" s="25" t="s">
        <v>68</v>
      </c>
      <c r="J4" s="26" t="s">
        <v>269</v>
      </c>
    </row>
    <row r="5" spans="1:12" x14ac:dyDescent="0.45">
      <c r="A5" s="28"/>
      <c r="B5" s="28"/>
      <c r="C5" s="30"/>
      <c r="D5" s="31"/>
    </row>
    <row r="6" spans="1:12" x14ac:dyDescent="0.45">
      <c r="A6" s="14" t="s">
        <v>140</v>
      </c>
      <c r="L6" s="26"/>
    </row>
    <row r="7" spans="1:12" ht="18.600000000000001" thickBot="1" x14ac:dyDescent="0.5">
      <c r="B7" s="29" t="s">
        <v>141</v>
      </c>
      <c r="L7" s="26"/>
    </row>
    <row r="8" spans="1:12" ht="18.600000000000001" thickBot="1" x14ac:dyDescent="0.5">
      <c r="C8" s="152">
        <f>SUM(C11:C22)</f>
        <v>840000</v>
      </c>
      <c r="D8" s="14" t="s">
        <v>142</v>
      </c>
      <c r="E8" s="15" t="s">
        <v>143</v>
      </c>
      <c r="F8" s="32" t="s">
        <v>144</v>
      </c>
      <c r="I8" s="25" t="s">
        <v>68</v>
      </c>
      <c r="J8" s="26" t="s">
        <v>145</v>
      </c>
      <c r="L8" s="26"/>
    </row>
    <row r="9" spans="1:12" x14ac:dyDescent="0.45">
      <c r="L9" s="26"/>
    </row>
    <row r="10" spans="1:12" ht="18.600000000000001" thickBot="1" x14ac:dyDescent="0.5">
      <c r="B10" s="29" t="s">
        <v>146</v>
      </c>
      <c r="L10" s="26"/>
    </row>
    <row r="11" spans="1:12" ht="18.600000000000001" thickBot="1" x14ac:dyDescent="0.5">
      <c r="B11" s="33" t="s">
        <v>147</v>
      </c>
      <c r="C11" s="190">
        <v>40000</v>
      </c>
      <c r="D11" s="14" t="s">
        <v>148</v>
      </c>
      <c r="I11" s="25" t="s">
        <v>68</v>
      </c>
      <c r="J11" s="26" t="s">
        <v>356</v>
      </c>
      <c r="L11" s="26"/>
    </row>
    <row r="12" spans="1:12" ht="18.600000000000001" thickBot="1" x14ac:dyDescent="0.5">
      <c r="B12" s="33" t="s">
        <v>149</v>
      </c>
      <c r="C12" s="190">
        <v>50000</v>
      </c>
      <c r="D12" s="14" t="s">
        <v>148</v>
      </c>
      <c r="L12" s="26"/>
    </row>
    <row r="13" spans="1:12" ht="18.600000000000001" thickBot="1" x14ac:dyDescent="0.5">
      <c r="B13" s="33" t="s">
        <v>150</v>
      </c>
      <c r="C13" s="190">
        <v>60000</v>
      </c>
      <c r="D13" s="14" t="s">
        <v>148</v>
      </c>
    </row>
    <row r="14" spans="1:12" ht="18.600000000000001" thickBot="1" x14ac:dyDescent="0.5">
      <c r="B14" s="33" t="s">
        <v>151</v>
      </c>
      <c r="C14" s="190">
        <v>70000</v>
      </c>
      <c r="D14" s="14" t="s">
        <v>148</v>
      </c>
    </row>
    <row r="15" spans="1:12" ht="18.600000000000001" thickBot="1" x14ac:dyDescent="0.5">
      <c r="B15" s="33" t="s">
        <v>152</v>
      </c>
      <c r="C15" s="190">
        <v>80000</v>
      </c>
      <c r="D15" s="14" t="s">
        <v>148</v>
      </c>
    </row>
    <row r="16" spans="1:12" ht="18.600000000000001" thickBot="1" x14ac:dyDescent="0.5">
      <c r="B16" s="33" t="s">
        <v>153</v>
      </c>
      <c r="C16" s="190">
        <v>90000</v>
      </c>
      <c r="D16" s="14" t="s">
        <v>148</v>
      </c>
      <c r="E16" s="16"/>
    </row>
    <row r="17" spans="1:10" ht="18.600000000000001" thickBot="1" x14ac:dyDescent="0.5">
      <c r="B17" s="33" t="s">
        <v>154</v>
      </c>
      <c r="C17" s="190">
        <v>100000</v>
      </c>
      <c r="D17" s="14" t="s">
        <v>148</v>
      </c>
    </row>
    <row r="18" spans="1:10" ht="18.600000000000001" thickBot="1" x14ac:dyDescent="0.5">
      <c r="B18" s="33" t="s">
        <v>155</v>
      </c>
      <c r="C18" s="190">
        <v>90000</v>
      </c>
      <c r="D18" s="14" t="s">
        <v>148</v>
      </c>
    </row>
    <row r="19" spans="1:10" ht="18.600000000000001" thickBot="1" x14ac:dyDescent="0.5">
      <c r="B19" s="33" t="s">
        <v>156</v>
      </c>
      <c r="C19" s="190">
        <v>80000</v>
      </c>
      <c r="D19" s="14" t="s">
        <v>148</v>
      </c>
    </row>
    <row r="20" spans="1:10" ht="18.600000000000001" thickBot="1" x14ac:dyDescent="0.5">
      <c r="B20" s="33" t="s">
        <v>157</v>
      </c>
      <c r="C20" s="190">
        <v>70000</v>
      </c>
      <c r="D20" s="14" t="s">
        <v>148</v>
      </c>
    </row>
    <row r="21" spans="1:10" ht="18.600000000000001" thickBot="1" x14ac:dyDescent="0.5">
      <c r="B21" s="33" t="s">
        <v>158</v>
      </c>
      <c r="C21" s="190">
        <v>60000</v>
      </c>
      <c r="D21" s="14" t="s">
        <v>148</v>
      </c>
    </row>
    <row r="22" spans="1:10" ht="18.600000000000001" thickBot="1" x14ac:dyDescent="0.5">
      <c r="B22" s="33" t="s">
        <v>159</v>
      </c>
      <c r="C22" s="190">
        <v>50000</v>
      </c>
      <c r="D22" s="14" t="s">
        <v>148</v>
      </c>
    </row>
    <row r="23" spans="1:10" s="26" customFormat="1" ht="19.2" customHeight="1" x14ac:dyDescent="0.45">
      <c r="A23" s="14"/>
      <c r="B23" s="14"/>
      <c r="C23" s="14"/>
      <c r="D23" s="14"/>
      <c r="E23" s="14"/>
      <c r="F23" s="14"/>
      <c r="G23" s="14"/>
      <c r="H23" s="14"/>
      <c r="I23" s="25"/>
    </row>
    <row r="24" spans="1:10" s="26" customFormat="1" ht="19.2" customHeight="1" thickBot="1" x14ac:dyDescent="0.5">
      <c r="A24" s="14" t="s">
        <v>160</v>
      </c>
      <c r="B24" s="14"/>
      <c r="C24" s="14"/>
      <c r="D24" s="14"/>
      <c r="E24" s="14"/>
      <c r="F24" s="14"/>
      <c r="G24" s="14"/>
      <c r="H24" s="14"/>
      <c r="I24" s="25"/>
    </row>
    <row r="25" spans="1:10" s="26" customFormat="1" ht="19.2" customHeight="1" thickBot="1" x14ac:dyDescent="0.5">
      <c r="A25" s="14"/>
      <c r="B25" s="14"/>
      <c r="C25" s="191">
        <v>100000</v>
      </c>
      <c r="D25" s="14" t="s">
        <v>142</v>
      </c>
      <c r="E25" s="15" t="s">
        <v>143</v>
      </c>
      <c r="F25" s="32" t="s">
        <v>161</v>
      </c>
      <c r="G25" s="14"/>
      <c r="H25" s="14"/>
      <c r="I25" s="25"/>
    </row>
    <row r="26" spans="1:10" s="26" customFormat="1" ht="19.2" customHeight="1" x14ac:dyDescent="0.45">
      <c r="A26" s="14"/>
      <c r="B26" s="14"/>
      <c r="C26" s="14"/>
      <c r="D26" s="14"/>
      <c r="E26" s="14"/>
      <c r="F26" s="14"/>
      <c r="G26" s="14"/>
      <c r="H26" s="14"/>
      <c r="I26" s="25"/>
    </row>
    <row r="27" spans="1:10" s="26" customFormat="1" ht="19.2" customHeight="1" thickBot="1" x14ac:dyDescent="0.5">
      <c r="A27" s="14" t="s">
        <v>162</v>
      </c>
      <c r="B27" s="14"/>
      <c r="C27" s="14"/>
      <c r="D27" s="14"/>
      <c r="E27" s="14"/>
      <c r="F27" s="14"/>
      <c r="G27" s="14"/>
      <c r="H27" s="14"/>
      <c r="I27" s="25"/>
    </row>
    <row r="28" spans="1:10" s="26" customFormat="1" ht="19.2" customHeight="1" thickBot="1" x14ac:dyDescent="0.5">
      <c r="A28" s="14"/>
      <c r="B28" s="14"/>
      <c r="C28" s="191">
        <v>100000</v>
      </c>
      <c r="D28" s="14" t="s">
        <v>142</v>
      </c>
      <c r="E28" s="14"/>
      <c r="F28" s="14"/>
      <c r="G28" s="14"/>
      <c r="H28" s="14"/>
      <c r="I28" s="25"/>
    </row>
    <row r="29" spans="1:10" s="26" customFormat="1" ht="19.2" customHeight="1" x14ac:dyDescent="0.45">
      <c r="A29" s="14"/>
      <c r="B29" s="14"/>
      <c r="C29" s="14"/>
      <c r="D29" s="14"/>
      <c r="E29" s="14"/>
      <c r="F29" s="14"/>
      <c r="G29" s="14"/>
      <c r="H29" s="14"/>
      <c r="I29" s="25"/>
    </row>
    <row r="30" spans="1:10" ht="18.600000000000001" thickBot="1" x14ac:dyDescent="0.5">
      <c r="A30" s="14" t="s">
        <v>163</v>
      </c>
    </row>
    <row r="31" spans="1:10" ht="18.600000000000001" thickBot="1" x14ac:dyDescent="0.5">
      <c r="C31" s="152">
        <f>C8-C25</f>
        <v>740000</v>
      </c>
      <c r="E31" s="15" t="s">
        <v>143</v>
      </c>
      <c r="F31" s="32" t="s">
        <v>164</v>
      </c>
      <c r="I31" s="25" t="s">
        <v>68</v>
      </c>
      <c r="J31" s="26" t="s">
        <v>145</v>
      </c>
    </row>
    <row r="32" spans="1:10" ht="18.600000000000001" thickBot="1" x14ac:dyDescent="0.5">
      <c r="B32" s="14" t="s">
        <v>165</v>
      </c>
      <c r="C32" s="15"/>
    </row>
    <row r="33" spans="1:10" ht="18.600000000000001" thickBot="1" x14ac:dyDescent="0.5">
      <c r="C33" s="159" t="str">
        <f>IF(C8-C25&gt;=0,"適合","不適合")</f>
        <v>適合</v>
      </c>
      <c r="I33" s="25" t="s">
        <v>68</v>
      </c>
      <c r="J33" s="26" t="s">
        <v>145</v>
      </c>
    </row>
    <row r="35" spans="1:10" ht="18.600000000000001" thickBot="1" x14ac:dyDescent="0.5">
      <c r="A35" s="28" t="s">
        <v>166</v>
      </c>
    </row>
    <row r="36" spans="1:10" ht="18.600000000000001" thickBot="1" x14ac:dyDescent="0.5">
      <c r="C36" s="191">
        <v>0</v>
      </c>
      <c r="D36" s="14" t="s">
        <v>142</v>
      </c>
    </row>
  </sheetData>
  <mergeCells count="2">
    <mergeCell ref="A1:B1"/>
    <mergeCell ref="C1:G1"/>
  </mergeCells>
  <phoneticPr fontId="21"/>
  <conditionalFormatting sqref="C4">
    <cfRule type="containsBlanks" dxfId="13"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6"/>
  <sheetViews>
    <sheetView showGridLines="0" view="pageBreakPreview" zoomScale="90" zoomScaleNormal="100" zoomScaleSheetLayoutView="90" workbookViewId="0">
      <selection activeCell="J25" sqref="J25"/>
    </sheetView>
  </sheetViews>
  <sheetFormatPr defaultColWidth="8.69921875" defaultRowHeight="18" x14ac:dyDescent="0.45"/>
  <cols>
    <col min="1" max="1" width="1" style="14" customWidth="1"/>
    <col min="2" max="2" width="7.69921875" style="14" customWidth="1"/>
    <col min="3" max="3" width="17.69921875" style="14" customWidth="1"/>
    <col min="4" max="4" width="8.8984375" style="14" bestFit="1" customWidth="1"/>
    <col min="5" max="5" width="6" style="14" customWidth="1"/>
    <col min="6" max="6" width="8.8984375" style="14" bestFit="1" customWidth="1"/>
    <col min="7" max="7" width="10.69921875" style="14" bestFit="1" customWidth="1"/>
    <col min="8" max="8" width="16.59765625" style="14" customWidth="1"/>
    <col min="9" max="9" width="1" style="14" customWidth="1"/>
    <col min="10" max="10" width="8.69921875" style="25" customWidth="1"/>
    <col min="11" max="11" width="10.69921875" style="26"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27" customFormat="1" ht="27" customHeight="1" thickBot="1" x14ac:dyDescent="0.5">
      <c r="A1" s="379" t="s">
        <v>167</v>
      </c>
      <c r="B1" s="380"/>
      <c r="C1" s="386" t="s">
        <v>168</v>
      </c>
      <c r="D1" s="387"/>
      <c r="E1" s="387"/>
      <c r="F1" s="387"/>
      <c r="G1" s="387"/>
      <c r="H1" s="388"/>
      <c r="I1" s="24"/>
      <c r="J1" s="25" t="s">
        <v>68</v>
      </c>
      <c r="K1" s="26" t="s">
        <v>138</v>
      </c>
    </row>
    <row r="2" spans="1:16" x14ac:dyDescent="0.45">
      <c r="A2" s="28"/>
      <c r="B2" s="28"/>
    </row>
    <row r="3" spans="1:16" ht="18.600000000000001" thickBot="1" x14ac:dyDescent="0.5">
      <c r="B3" s="29" t="s">
        <v>169</v>
      </c>
      <c r="E3" s="29" t="s">
        <v>139</v>
      </c>
      <c r="J3" s="25" t="s">
        <v>68</v>
      </c>
      <c r="K3" s="26" t="s">
        <v>170</v>
      </c>
    </row>
    <row r="4" spans="1:16" ht="18.600000000000001" thickBot="1" x14ac:dyDescent="0.5">
      <c r="C4" s="116">
        <f>'別紙1-2'!X7</f>
        <v>16.399999999999999</v>
      </c>
      <c r="D4" s="14" t="s">
        <v>62</v>
      </c>
      <c r="E4" s="425">
        <f>添付2!G3</f>
        <v>114</v>
      </c>
      <c r="F4" s="426"/>
      <c r="G4" s="14" t="s">
        <v>63</v>
      </c>
      <c r="H4" s="34"/>
      <c r="J4" s="25" t="s">
        <v>68</v>
      </c>
      <c r="K4" s="26" t="s">
        <v>270</v>
      </c>
    </row>
    <row r="5" spans="1:16" ht="18.600000000000001" thickBot="1" x14ac:dyDescent="0.5">
      <c r="C5" s="35"/>
      <c r="E5" s="28" t="s">
        <v>171</v>
      </c>
      <c r="F5" s="15"/>
      <c r="J5" s="25" t="s">
        <v>68</v>
      </c>
      <c r="K5" s="36" t="s">
        <v>64</v>
      </c>
      <c r="L5" s="37" t="s">
        <v>172</v>
      </c>
      <c r="M5" s="37" t="s">
        <v>173</v>
      </c>
      <c r="N5" s="37" t="s">
        <v>174</v>
      </c>
      <c r="O5" s="37" t="s">
        <v>175</v>
      </c>
      <c r="P5" s="37" t="s">
        <v>176</v>
      </c>
    </row>
    <row r="6" spans="1:16" ht="18.600000000000001" customHeight="1" thickBot="1" x14ac:dyDescent="0.5">
      <c r="B6" s="29"/>
      <c r="E6" s="427">
        <f>IF(E4&lt;50,16.7,IF(E4&lt;250,15.6,IF(E4&lt;1000,15.6,IF(E4&lt;2000,15.6,16.4))))</f>
        <v>15.6</v>
      </c>
      <c r="F6" s="428"/>
      <c r="G6" s="14" t="s">
        <v>177</v>
      </c>
      <c r="H6" s="38"/>
      <c r="K6" s="36" t="s">
        <v>171</v>
      </c>
      <c r="L6" s="39">
        <v>0.16700000000000001</v>
      </c>
      <c r="M6" s="39">
        <v>0.156</v>
      </c>
      <c r="N6" s="39">
        <v>0.156</v>
      </c>
      <c r="O6" s="39">
        <v>0.156</v>
      </c>
      <c r="P6" s="39">
        <v>0.16400000000000001</v>
      </c>
    </row>
    <row r="7" spans="1:16" ht="18.600000000000001" thickBot="1" x14ac:dyDescent="0.5">
      <c r="B7" s="15"/>
      <c r="E7" s="14" t="s">
        <v>178</v>
      </c>
      <c r="F7" s="15"/>
      <c r="H7" s="40"/>
      <c r="I7" s="41"/>
      <c r="K7" s="26" t="s">
        <v>179</v>
      </c>
    </row>
    <row r="8" spans="1:16" ht="18.600000000000001" thickBot="1" x14ac:dyDescent="0.5">
      <c r="B8" s="15"/>
      <c r="E8" s="427">
        <f>IF(E4="―","―",ROUNDDOWN(E4*E6/100*8,1))</f>
        <v>142.19999999999999</v>
      </c>
      <c r="F8" s="428"/>
      <c r="G8" s="14" t="s">
        <v>62</v>
      </c>
      <c r="H8" s="42"/>
      <c r="I8" s="41"/>
      <c r="J8" s="25" t="s">
        <v>68</v>
      </c>
      <c r="K8" s="26" t="s">
        <v>180</v>
      </c>
    </row>
    <row r="9" spans="1:16" x14ac:dyDescent="0.45">
      <c r="B9" s="15"/>
      <c r="E9" s="429" t="str">
        <f>IF(C4&lt;=E8,"上限以内","上限を超えています")</f>
        <v>上限以内</v>
      </c>
      <c r="F9" s="429"/>
      <c r="G9" s="429"/>
      <c r="H9" s="429"/>
      <c r="K9" s="26" t="s">
        <v>181</v>
      </c>
    </row>
    <row r="10" spans="1:16" ht="18.600000000000001" thickBot="1" x14ac:dyDescent="0.5">
      <c r="B10" s="29" t="s">
        <v>182</v>
      </c>
      <c r="K10" s="80"/>
    </row>
    <row r="11" spans="1:16" ht="27" thickBot="1" x14ac:dyDescent="0.5">
      <c r="B11" s="43" t="s">
        <v>183</v>
      </c>
      <c r="C11" s="43" t="s">
        <v>184</v>
      </c>
      <c r="D11" s="44" t="s">
        <v>232</v>
      </c>
      <c r="E11" s="43" t="s">
        <v>132</v>
      </c>
      <c r="F11" s="44" t="s">
        <v>185</v>
      </c>
      <c r="G11" s="44" t="s">
        <v>186</v>
      </c>
      <c r="H11" s="43" t="s">
        <v>133</v>
      </c>
    </row>
    <row r="12" spans="1:16" ht="18.600000000000001" thickBot="1" x14ac:dyDescent="0.5">
      <c r="B12" s="192">
        <v>1</v>
      </c>
      <c r="C12" s="192" t="s">
        <v>396</v>
      </c>
      <c r="D12" s="193" t="s">
        <v>397</v>
      </c>
      <c r="E12" s="193" t="s">
        <v>397</v>
      </c>
      <c r="F12" s="193" t="s">
        <v>397</v>
      </c>
      <c r="G12" s="194" t="s">
        <v>363</v>
      </c>
      <c r="H12" s="45"/>
      <c r="J12" s="25" t="s">
        <v>68</v>
      </c>
      <c r="K12" s="26" t="s">
        <v>187</v>
      </c>
    </row>
    <row r="13" spans="1:16" ht="18.600000000000001" thickBot="1" x14ac:dyDescent="0.5">
      <c r="B13" s="192">
        <v>2</v>
      </c>
      <c r="C13" s="192" t="s">
        <v>398</v>
      </c>
      <c r="D13" s="193" t="s">
        <v>397</v>
      </c>
      <c r="E13" s="193" t="s">
        <v>397</v>
      </c>
      <c r="F13" s="193" t="s">
        <v>397</v>
      </c>
      <c r="G13" s="194" t="s">
        <v>363</v>
      </c>
      <c r="H13" s="45"/>
    </row>
    <row r="14" spans="1:16" ht="18.600000000000001" thickBot="1" x14ac:dyDescent="0.5">
      <c r="B14" s="192">
        <v>3</v>
      </c>
      <c r="C14" s="192" t="s">
        <v>399</v>
      </c>
      <c r="D14" s="193" t="s">
        <v>397</v>
      </c>
      <c r="E14" s="193" t="s">
        <v>397</v>
      </c>
      <c r="F14" s="193" t="s">
        <v>397</v>
      </c>
      <c r="G14" s="194" t="s">
        <v>363</v>
      </c>
      <c r="H14" s="45"/>
    </row>
    <row r="15" spans="1:16" ht="18.600000000000001" thickBot="1" x14ac:dyDescent="0.5">
      <c r="B15" s="192">
        <v>4</v>
      </c>
      <c r="C15" s="192" t="s">
        <v>400</v>
      </c>
      <c r="D15" s="193" t="s">
        <v>397</v>
      </c>
      <c r="E15" s="193" t="s">
        <v>397</v>
      </c>
      <c r="F15" s="193" t="s">
        <v>397</v>
      </c>
      <c r="G15" s="194" t="s">
        <v>363</v>
      </c>
      <c r="H15" s="45"/>
    </row>
    <row r="16" spans="1:16" ht="18.600000000000001" thickBot="1" x14ac:dyDescent="0.5">
      <c r="B16" s="45"/>
      <c r="C16" s="45"/>
      <c r="D16" s="46"/>
      <c r="E16" s="46"/>
      <c r="F16" s="46"/>
      <c r="G16" s="47">
        <f t="shared" ref="G16:G21" si="0">D16*F16*E16/1000</f>
        <v>0</v>
      </c>
      <c r="H16" s="45"/>
    </row>
    <row r="17" spans="1:11" ht="18.600000000000001" thickBot="1" x14ac:dyDescent="0.5">
      <c r="B17" s="45"/>
      <c r="C17" s="45"/>
      <c r="D17" s="46"/>
      <c r="E17" s="46"/>
      <c r="F17" s="46"/>
      <c r="G17" s="47">
        <f t="shared" si="0"/>
        <v>0</v>
      </c>
      <c r="H17" s="45"/>
    </row>
    <row r="18" spans="1:11" ht="18.600000000000001" thickBot="1" x14ac:dyDescent="0.5">
      <c r="B18" s="45"/>
      <c r="C18" s="45"/>
      <c r="D18" s="46"/>
      <c r="E18" s="46"/>
      <c r="F18" s="46"/>
      <c r="G18" s="47">
        <f t="shared" si="0"/>
        <v>0</v>
      </c>
      <c r="H18" s="45"/>
    </row>
    <row r="19" spans="1:11" ht="18.600000000000001" thickBot="1" x14ac:dyDescent="0.5">
      <c r="B19" s="45"/>
      <c r="C19" s="45"/>
      <c r="D19" s="46"/>
      <c r="E19" s="46"/>
      <c r="F19" s="46"/>
      <c r="G19" s="47">
        <f t="shared" si="0"/>
        <v>0</v>
      </c>
      <c r="H19" s="45"/>
    </row>
    <row r="20" spans="1:11" ht="18.600000000000001" thickBot="1" x14ac:dyDescent="0.5">
      <c r="B20" s="45"/>
      <c r="C20" s="45"/>
      <c r="D20" s="46"/>
      <c r="E20" s="46"/>
      <c r="F20" s="46"/>
      <c r="G20" s="47">
        <f t="shared" si="0"/>
        <v>0</v>
      </c>
      <c r="H20" s="45"/>
    </row>
    <row r="21" spans="1:11" ht="18.600000000000001" thickBot="1" x14ac:dyDescent="0.5">
      <c r="B21" s="45"/>
      <c r="C21" s="45"/>
      <c r="D21" s="46"/>
      <c r="E21" s="46"/>
      <c r="F21" s="46"/>
      <c r="G21" s="47">
        <f t="shared" si="0"/>
        <v>0</v>
      </c>
      <c r="H21" s="45"/>
    </row>
    <row r="22" spans="1:11" ht="18.600000000000001" thickBot="1" x14ac:dyDescent="0.5">
      <c r="B22" s="414" t="s">
        <v>188</v>
      </c>
      <c r="C22" s="415"/>
      <c r="D22" s="195" t="s">
        <v>363</v>
      </c>
      <c r="E22" s="195" t="s">
        <v>363</v>
      </c>
      <c r="F22" s="195" t="s">
        <v>363</v>
      </c>
      <c r="G22" s="194" t="s">
        <v>363</v>
      </c>
      <c r="H22" s="48"/>
      <c r="J22" s="25" t="s">
        <v>68</v>
      </c>
      <c r="K22" s="26" t="s">
        <v>145</v>
      </c>
    </row>
    <row r="23" spans="1:11" s="26" customFormat="1" ht="19.2" customHeight="1" x14ac:dyDescent="0.45">
      <c r="A23" s="14"/>
      <c r="B23" s="14"/>
      <c r="C23" s="14"/>
      <c r="D23" s="14"/>
      <c r="E23" s="14"/>
      <c r="F23" s="14"/>
      <c r="G23" s="14"/>
      <c r="H23" s="14"/>
      <c r="I23" s="14"/>
      <c r="J23" s="25"/>
    </row>
    <row r="24" spans="1:11" ht="18.600000000000001" thickBot="1" x14ac:dyDescent="0.5">
      <c r="B24" s="29" t="s">
        <v>189</v>
      </c>
    </row>
    <row r="25" spans="1:11" ht="18.600000000000001" thickBot="1" x14ac:dyDescent="0.5">
      <c r="C25" s="190" t="s">
        <v>363</v>
      </c>
      <c r="D25" s="14" t="s">
        <v>142</v>
      </c>
      <c r="J25" s="25" t="s">
        <v>68</v>
      </c>
      <c r="K25" s="26" t="s">
        <v>190</v>
      </c>
    </row>
    <row r="27" spans="1:11" ht="18.600000000000001" thickBot="1" x14ac:dyDescent="0.5">
      <c r="B27" s="29" t="s">
        <v>191</v>
      </c>
    </row>
    <row r="28" spans="1:11" x14ac:dyDescent="0.45">
      <c r="B28" s="416" t="s">
        <v>401</v>
      </c>
      <c r="C28" s="417"/>
      <c r="D28" s="417"/>
      <c r="E28" s="417"/>
      <c r="F28" s="417"/>
      <c r="G28" s="417"/>
      <c r="H28" s="418"/>
      <c r="J28" s="25" t="s">
        <v>68</v>
      </c>
      <c r="K28" s="26" t="s">
        <v>192</v>
      </c>
    </row>
    <row r="29" spans="1:11" x14ac:dyDescent="0.45">
      <c r="B29" s="419"/>
      <c r="C29" s="420"/>
      <c r="D29" s="420"/>
      <c r="E29" s="420"/>
      <c r="F29" s="420"/>
      <c r="G29" s="420"/>
      <c r="H29" s="421"/>
    </row>
    <row r="30" spans="1:11" x14ac:dyDescent="0.45">
      <c r="B30" s="419"/>
      <c r="C30" s="420"/>
      <c r="D30" s="420"/>
      <c r="E30" s="420"/>
      <c r="F30" s="420"/>
      <c r="G30" s="420"/>
      <c r="H30" s="421"/>
    </row>
    <row r="31" spans="1:11" x14ac:dyDescent="0.45">
      <c r="B31" s="419"/>
      <c r="C31" s="420"/>
      <c r="D31" s="420"/>
      <c r="E31" s="420"/>
      <c r="F31" s="420"/>
      <c r="G31" s="420"/>
      <c r="H31" s="421"/>
    </row>
    <row r="32" spans="1:11" x14ac:dyDescent="0.45">
      <c r="B32" s="419"/>
      <c r="C32" s="420"/>
      <c r="D32" s="420"/>
      <c r="E32" s="420"/>
      <c r="F32" s="420"/>
      <c r="G32" s="420"/>
      <c r="H32" s="421"/>
    </row>
    <row r="33" spans="2:8" x14ac:dyDescent="0.45">
      <c r="B33" s="419"/>
      <c r="C33" s="420"/>
      <c r="D33" s="420"/>
      <c r="E33" s="420"/>
      <c r="F33" s="420"/>
      <c r="G33" s="420"/>
      <c r="H33" s="421"/>
    </row>
    <row r="34" spans="2:8" x14ac:dyDescent="0.45">
      <c r="B34" s="419"/>
      <c r="C34" s="420"/>
      <c r="D34" s="420"/>
      <c r="E34" s="420"/>
      <c r="F34" s="420"/>
      <c r="G34" s="420"/>
      <c r="H34" s="421"/>
    </row>
    <row r="35" spans="2:8" x14ac:dyDescent="0.45">
      <c r="B35" s="419"/>
      <c r="C35" s="420"/>
      <c r="D35" s="420"/>
      <c r="E35" s="420"/>
      <c r="F35" s="420"/>
      <c r="G35" s="420"/>
      <c r="H35" s="421"/>
    </row>
    <row r="36" spans="2:8" ht="18.600000000000001" thickBot="1" x14ac:dyDescent="0.5">
      <c r="B36" s="422"/>
      <c r="C36" s="423"/>
      <c r="D36" s="423"/>
      <c r="E36" s="423"/>
      <c r="F36" s="423"/>
      <c r="G36" s="423"/>
      <c r="H36" s="424"/>
    </row>
  </sheetData>
  <mergeCells count="8">
    <mergeCell ref="B22:C22"/>
    <mergeCell ref="B28:H36"/>
    <mergeCell ref="A1:B1"/>
    <mergeCell ref="C1:H1"/>
    <mergeCell ref="E4:F4"/>
    <mergeCell ref="E6:F6"/>
    <mergeCell ref="E8:F8"/>
    <mergeCell ref="E9:H9"/>
  </mergeCells>
  <phoneticPr fontId="21"/>
  <conditionalFormatting sqref="C4">
    <cfRule type="containsBlanks" dxfId="12" priority="2">
      <formula>LEN(TRIM(C4))=0</formula>
    </cfRule>
  </conditionalFormatting>
  <conditionalFormatting sqref="E4:F4">
    <cfRule type="containsBlanks" dxfId="11"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69"/>
  <sheetViews>
    <sheetView showGridLines="0" view="pageBreakPreview" topLeftCell="A16" zoomScale="80" zoomScaleNormal="100" zoomScaleSheetLayoutView="80" workbookViewId="0">
      <selection activeCell="D8" sqref="D8"/>
    </sheetView>
  </sheetViews>
  <sheetFormatPr defaultColWidth="8.69921875" defaultRowHeight="13.2" x14ac:dyDescent="0.45"/>
  <cols>
    <col min="1" max="1" width="1" style="14" customWidth="1"/>
    <col min="2" max="2" width="8.69921875" style="14" customWidth="1"/>
    <col min="3" max="3" width="16.59765625" style="14" customWidth="1"/>
    <col min="4" max="4" width="21.69921875" style="16" customWidth="1"/>
    <col min="5" max="5" width="13.69921875" style="14" customWidth="1"/>
    <col min="6" max="7" width="6.69921875" style="14" customWidth="1"/>
    <col min="8" max="8" width="18.59765625" style="14" customWidth="1"/>
    <col min="9" max="9" width="6.5" style="14" customWidth="1"/>
    <col min="10" max="10" width="16" style="17" customWidth="1"/>
    <col min="11" max="11" width="1" style="14" customWidth="1"/>
    <col min="12" max="12" width="3.19921875" style="14" customWidth="1"/>
    <col min="13" max="13" width="8.69921875" style="15"/>
    <col min="14" max="16384" width="8.69921875" style="14"/>
  </cols>
  <sheetData>
    <row r="1" spans="1:14" ht="27" customHeight="1" thickBot="1" x14ac:dyDescent="0.5">
      <c r="A1" s="379" t="s">
        <v>193</v>
      </c>
      <c r="B1" s="380"/>
      <c r="C1" s="386" t="s">
        <v>194</v>
      </c>
      <c r="D1" s="387"/>
      <c r="E1" s="387"/>
      <c r="F1" s="387"/>
      <c r="G1" s="387"/>
      <c r="H1" s="387"/>
      <c r="I1" s="387"/>
      <c r="J1" s="388"/>
      <c r="M1" s="15" t="s">
        <v>68</v>
      </c>
      <c r="N1" s="14" t="s">
        <v>195</v>
      </c>
    </row>
    <row r="2" spans="1:14" ht="16.2" customHeight="1" thickBot="1" x14ac:dyDescent="0.5">
      <c r="A2" s="49"/>
      <c r="B2" s="49"/>
      <c r="C2" s="49"/>
      <c r="D2" s="50"/>
      <c r="E2" s="49"/>
      <c r="F2" s="49"/>
      <c r="G2" s="49"/>
      <c r="H2" s="49"/>
      <c r="I2" s="49"/>
      <c r="J2" s="51"/>
    </row>
    <row r="3" spans="1:14" ht="16.2" customHeight="1" thickBot="1" x14ac:dyDescent="0.5">
      <c r="A3" s="49"/>
      <c r="B3" s="52" t="s">
        <v>196</v>
      </c>
      <c r="C3" s="53"/>
      <c r="D3" s="85">
        <f>MIN(D5,D6)</f>
        <v>12040000</v>
      </c>
      <c r="E3" s="49" t="s">
        <v>197</v>
      </c>
      <c r="J3" s="50"/>
      <c r="M3" s="25" t="s">
        <v>68</v>
      </c>
      <c r="N3" s="26" t="s">
        <v>145</v>
      </c>
    </row>
    <row r="4" spans="1:14" ht="16.2" customHeight="1" thickBot="1" x14ac:dyDescent="0.5">
      <c r="A4" s="49"/>
      <c r="B4" s="53"/>
      <c r="C4" s="53"/>
      <c r="D4" s="86"/>
      <c r="J4" s="50"/>
    </row>
    <row r="5" spans="1:14" ht="16.2" customHeight="1" thickBot="1" x14ac:dyDescent="0.5">
      <c r="A5" s="49"/>
      <c r="B5" s="53"/>
      <c r="C5" s="55" t="s">
        <v>198</v>
      </c>
      <c r="D5" s="87">
        <f>IF(D8="―",0,MIN(120000000,D8*115000))</f>
        <v>13110000</v>
      </c>
      <c r="E5" s="49" t="s">
        <v>357</v>
      </c>
      <c r="F5" s="49"/>
      <c r="G5" s="49"/>
      <c r="J5" s="51"/>
      <c r="M5" s="25" t="s">
        <v>68</v>
      </c>
      <c r="N5" s="26" t="s">
        <v>145</v>
      </c>
    </row>
    <row r="6" spans="1:14" ht="16.2" customHeight="1" thickBot="1" x14ac:dyDescent="0.5">
      <c r="A6" s="49"/>
      <c r="B6" s="49"/>
      <c r="C6" s="55" t="s">
        <v>199</v>
      </c>
      <c r="D6" s="88">
        <f>ROUNDDOWN(H57/2,-3)</f>
        <v>12040000</v>
      </c>
      <c r="E6" s="49" t="s">
        <v>200</v>
      </c>
      <c r="F6" s="49"/>
      <c r="G6" s="49"/>
      <c r="H6" s="49"/>
      <c r="I6" s="49"/>
      <c r="J6" s="51"/>
      <c r="M6" s="25" t="s">
        <v>68</v>
      </c>
      <c r="N6" s="26" t="s">
        <v>145</v>
      </c>
    </row>
    <row r="7" spans="1:14" ht="16.2" customHeight="1" thickBot="1" x14ac:dyDescent="0.5">
      <c r="D7" s="89"/>
    </row>
    <row r="8" spans="1:14" ht="16.2" customHeight="1" thickBot="1" x14ac:dyDescent="0.5">
      <c r="A8" s="49"/>
      <c r="B8" s="434" t="s">
        <v>139</v>
      </c>
      <c r="C8" s="434"/>
      <c r="D8" s="85">
        <f>'別紙1-2'!X4</f>
        <v>114</v>
      </c>
      <c r="E8" s="49" t="s">
        <v>309</v>
      </c>
      <c r="H8" s="49"/>
      <c r="I8" s="58"/>
      <c r="J8" s="49"/>
      <c r="M8" s="25" t="s">
        <v>68</v>
      </c>
      <c r="N8" s="26" t="s">
        <v>145</v>
      </c>
    </row>
    <row r="9" spans="1:14" ht="16.2" customHeight="1" thickBot="1" x14ac:dyDescent="0.5">
      <c r="A9" s="49"/>
      <c r="B9" s="49"/>
      <c r="C9" s="49"/>
      <c r="D9" s="50"/>
      <c r="E9" s="49"/>
      <c r="F9" s="49"/>
      <c r="G9" s="49"/>
      <c r="H9" s="49"/>
      <c r="I9" s="49"/>
      <c r="J9" s="59" t="s">
        <v>201</v>
      </c>
    </row>
    <row r="10" spans="1:14" ht="16.2" customHeight="1" thickBot="1" x14ac:dyDescent="0.5">
      <c r="B10" s="390" t="s">
        <v>202</v>
      </c>
      <c r="C10" s="391"/>
      <c r="D10" s="19" t="s">
        <v>203</v>
      </c>
      <c r="E10" s="18" t="s">
        <v>204</v>
      </c>
      <c r="F10" s="18" t="s">
        <v>132</v>
      </c>
      <c r="G10" s="60" t="s">
        <v>205</v>
      </c>
      <c r="H10" s="61" t="s">
        <v>206</v>
      </c>
      <c r="I10" s="62" t="s">
        <v>183</v>
      </c>
      <c r="J10" s="19" t="s">
        <v>133</v>
      </c>
    </row>
    <row r="11" spans="1:14" ht="16.2" customHeight="1" x14ac:dyDescent="0.45">
      <c r="B11" s="435" t="s">
        <v>207</v>
      </c>
      <c r="C11" s="438" t="s">
        <v>208</v>
      </c>
      <c r="D11" s="196" t="s">
        <v>402</v>
      </c>
      <c r="E11" s="197">
        <v>200000</v>
      </c>
      <c r="F11" s="197">
        <v>1</v>
      </c>
      <c r="G11" s="198" t="s">
        <v>403</v>
      </c>
      <c r="H11" s="205">
        <f>E11*F11</f>
        <v>200000</v>
      </c>
      <c r="I11" s="201">
        <v>1</v>
      </c>
      <c r="J11" s="140"/>
      <c r="M11" s="25"/>
      <c r="N11" s="26"/>
    </row>
    <row r="12" spans="1:14" ht="16.2" customHeight="1" x14ac:dyDescent="0.45">
      <c r="B12" s="436"/>
      <c r="C12" s="439"/>
      <c r="D12" s="140"/>
      <c r="E12" s="141"/>
      <c r="F12" s="141"/>
      <c r="G12" s="142"/>
      <c r="H12" s="143">
        <f>E12*F12</f>
        <v>0</v>
      </c>
      <c r="I12" s="144"/>
      <c r="J12" s="140"/>
    </row>
    <row r="13" spans="1:14" ht="16.2" customHeight="1" thickBot="1" x14ac:dyDescent="0.5">
      <c r="B13" s="436"/>
      <c r="C13" s="439"/>
      <c r="D13" s="145"/>
      <c r="E13" s="146"/>
      <c r="F13" s="146"/>
      <c r="G13" s="147"/>
      <c r="H13" s="143">
        <f>E13*F13</f>
        <v>0</v>
      </c>
      <c r="I13" s="148"/>
      <c r="J13" s="145"/>
    </row>
    <row r="14" spans="1:14" ht="16.2" customHeight="1" thickBot="1" x14ac:dyDescent="0.5">
      <c r="B14" s="436"/>
      <c r="C14" s="63" t="s">
        <v>209</v>
      </c>
      <c r="D14" s="149"/>
      <c r="E14" s="150"/>
      <c r="F14" s="150"/>
      <c r="G14" s="151"/>
      <c r="H14" s="203">
        <f>SUM(H11:H13)</f>
        <v>200000</v>
      </c>
      <c r="I14" s="153"/>
      <c r="J14" s="154"/>
      <c r="M14" s="25" t="s">
        <v>68</v>
      </c>
      <c r="N14" s="26" t="s">
        <v>145</v>
      </c>
    </row>
    <row r="15" spans="1:14" ht="16.2" customHeight="1" x14ac:dyDescent="0.45">
      <c r="B15" s="436"/>
      <c r="C15" s="439" t="s">
        <v>210</v>
      </c>
      <c r="D15" s="199" t="s">
        <v>280</v>
      </c>
      <c r="E15" s="200">
        <v>30000</v>
      </c>
      <c r="F15" s="200">
        <v>350</v>
      </c>
      <c r="G15" s="198" t="s">
        <v>404</v>
      </c>
      <c r="H15" s="205">
        <f>E15*F15</f>
        <v>10500000</v>
      </c>
      <c r="I15" s="202">
        <v>2</v>
      </c>
      <c r="J15" s="199" t="s">
        <v>414</v>
      </c>
      <c r="M15" s="14"/>
    </row>
    <row r="16" spans="1:14" ht="16.2" customHeight="1" x14ac:dyDescent="0.45">
      <c r="B16" s="436"/>
      <c r="C16" s="439"/>
      <c r="D16" s="196" t="s">
        <v>281</v>
      </c>
      <c r="E16" s="197">
        <v>1200000</v>
      </c>
      <c r="F16" s="197">
        <v>2</v>
      </c>
      <c r="G16" s="198" t="s">
        <v>405</v>
      </c>
      <c r="H16" s="205">
        <f>E16*F16</f>
        <v>2400000</v>
      </c>
      <c r="I16" s="201">
        <v>3</v>
      </c>
      <c r="J16" s="196" t="s">
        <v>415</v>
      </c>
      <c r="M16" s="14"/>
    </row>
    <row r="17" spans="2:13" ht="16.2" customHeight="1" x14ac:dyDescent="0.45">
      <c r="B17" s="436"/>
      <c r="C17" s="439"/>
      <c r="D17" s="196" t="s">
        <v>281</v>
      </c>
      <c r="E17" s="197">
        <v>300000</v>
      </c>
      <c r="F17" s="197">
        <v>1</v>
      </c>
      <c r="G17" s="198" t="s">
        <v>405</v>
      </c>
      <c r="H17" s="205">
        <f>E17*F17</f>
        <v>300000</v>
      </c>
      <c r="I17" s="201">
        <v>4</v>
      </c>
      <c r="J17" s="196" t="s">
        <v>416</v>
      </c>
      <c r="M17" s="14"/>
    </row>
    <row r="18" spans="2:13" ht="16.2" customHeight="1" x14ac:dyDescent="0.45">
      <c r="B18" s="436"/>
      <c r="C18" s="439"/>
      <c r="D18" s="196" t="s">
        <v>383</v>
      </c>
      <c r="E18" s="197">
        <v>1000000</v>
      </c>
      <c r="F18" s="197">
        <v>1</v>
      </c>
      <c r="G18" s="198" t="s">
        <v>405</v>
      </c>
      <c r="H18" s="205">
        <f>E18*F18</f>
        <v>1000000</v>
      </c>
      <c r="I18" s="201">
        <v>5</v>
      </c>
      <c r="J18" s="196" t="s">
        <v>385</v>
      </c>
      <c r="M18" s="14"/>
    </row>
    <row r="19" spans="2:13" ht="16.2" customHeight="1" x14ac:dyDescent="0.45">
      <c r="B19" s="436"/>
      <c r="C19" s="439"/>
      <c r="D19" s="196" t="s">
        <v>387</v>
      </c>
      <c r="E19" s="197">
        <v>200000</v>
      </c>
      <c r="F19" s="197">
        <v>1</v>
      </c>
      <c r="G19" s="198" t="s">
        <v>405</v>
      </c>
      <c r="H19" s="205">
        <f t="shared" ref="H19:H33" si="0">E19*F19</f>
        <v>200000</v>
      </c>
      <c r="I19" s="201">
        <v>6</v>
      </c>
      <c r="J19" s="196" t="s">
        <v>389</v>
      </c>
      <c r="M19" s="14"/>
    </row>
    <row r="20" spans="2:13" ht="16.2" customHeight="1" x14ac:dyDescent="0.45">
      <c r="B20" s="436"/>
      <c r="C20" s="439"/>
      <c r="D20" s="196" t="s">
        <v>390</v>
      </c>
      <c r="E20" s="197">
        <v>20000</v>
      </c>
      <c r="F20" s="197">
        <v>114</v>
      </c>
      <c r="G20" s="198" t="s">
        <v>63</v>
      </c>
      <c r="H20" s="205">
        <f t="shared" si="0"/>
        <v>2280000</v>
      </c>
      <c r="I20" s="201">
        <v>7</v>
      </c>
      <c r="J20" s="196" t="s">
        <v>392</v>
      </c>
      <c r="M20" s="14"/>
    </row>
    <row r="21" spans="2:13" ht="16.2" customHeight="1" x14ac:dyDescent="0.45">
      <c r="B21" s="436"/>
      <c r="C21" s="439"/>
      <c r="D21" s="140"/>
      <c r="E21" s="141"/>
      <c r="F21" s="141"/>
      <c r="G21" s="142"/>
      <c r="H21" s="143">
        <f t="shared" si="0"/>
        <v>0</v>
      </c>
      <c r="I21" s="144"/>
      <c r="J21" s="140"/>
      <c r="M21" s="14"/>
    </row>
    <row r="22" spans="2:13" ht="16.2" customHeight="1" x14ac:dyDescent="0.45">
      <c r="B22" s="436"/>
      <c r="C22" s="439"/>
      <c r="D22" s="140"/>
      <c r="E22" s="141"/>
      <c r="F22" s="141"/>
      <c r="G22" s="142"/>
      <c r="H22" s="143">
        <f t="shared" si="0"/>
        <v>0</v>
      </c>
      <c r="I22" s="144"/>
      <c r="J22" s="140"/>
      <c r="M22" s="14"/>
    </row>
    <row r="23" spans="2:13" ht="16.2" customHeight="1" x14ac:dyDescent="0.45">
      <c r="B23" s="436"/>
      <c r="C23" s="439"/>
      <c r="D23" s="140"/>
      <c r="E23" s="141"/>
      <c r="F23" s="141"/>
      <c r="G23" s="142"/>
      <c r="H23" s="143">
        <f t="shared" si="0"/>
        <v>0</v>
      </c>
      <c r="I23" s="144"/>
      <c r="J23" s="140"/>
      <c r="M23" s="14"/>
    </row>
    <row r="24" spans="2:13" ht="16.2" customHeight="1" x14ac:dyDescent="0.45">
      <c r="B24" s="436"/>
      <c r="C24" s="439"/>
      <c r="D24" s="140"/>
      <c r="E24" s="141"/>
      <c r="F24" s="141"/>
      <c r="G24" s="142"/>
      <c r="H24" s="143">
        <f t="shared" si="0"/>
        <v>0</v>
      </c>
      <c r="I24" s="144"/>
      <c r="J24" s="140"/>
      <c r="M24" s="14"/>
    </row>
    <row r="25" spans="2:13" ht="16.2" customHeight="1" x14ac:dyDescent="0.45">
      <c r="B25" s="436"/>
      <c r="C25" s="439"/>
      <c r="D25" s="140"/>
      <c r="E25" s="141"/>
      <c r="F25" s="141"/>
      <c r="G25" s="142"/>
      <c r="H25" s="143">
        <f t="shared" si="0"/>
        <v>0</v>
      </c>
      <c r="I25" s="144"/>
      <c r="J25" s="140"/>
      <c r="M25" s="14"/>
    </row>
    <row r="26" spans="2:13" ht="16.2" customHeight="1" x14ac:dyDescent="0.45">
      <c r="B26" s="436"/>
      <c r="C26" s="439"/>
      <c r="D26" s="140"/>
      <c r="E26" s="141"/>
      <c r="F26" s="141"/>
      <c r="G26" s="142"/>
      <c r="H26" s="143">
        <f t="shared" si="0"/>
        <v>0</v>
      </c>
      <c r="I26" s="144"/>
      <c r="J26" s="140"/>
      <c r="M26" s="14"/>
    </row>
    <row r="27" spans="2:13" ht="16.2" customHeight="1" x14ac:dyDescent="0.45">
      <c r="B27" s="436"/>
      <c r="C27" s="439"/>
      <c r="D27" s="140"/>
      <c r="E27" s="141"/>
      <c r="F27" s="141"/>
      <c r="G27" s="142"/>
      <c r="H27" s="143">
        <f t="shared" si="0"/>
        <v>0</v>
      </c>
      <c r="I27" s="144"/>
      <c r="J27" s="140"/>
      <c r="M27" s="14"/>
    </row>
    <row r="28" spans="2:13" ht="16.2" customHeight="1" x14ac:dyDescent="0.45">
      <c r="B28" s="436"/>
      <c r="C28" s="439"/>
      <c r="D28" s="140"/>
      <c r="E28" s="141"/>
      <c r="F28" s="141"/>
      <c r="G28" s="142"/>
      <c r="H28" s="143">
        <f t="shared" si="0"/>
        <v>0</v>
      </c>
      <c r="I28" s="144"/>
      <c r="J28" s="140"/>
      <c r="M28" s="14"/>
    </row>
    <row r="29" spans="2:13" ht="16.2" customHeight="1" x14ac:dyDescent="0.45">
      <c r="B29" s="436"/>
      <c r="C29" s="439"/>
      <c r="D29" s="140"/>
      <c r="E29" s="141"/>
      <c r="F29" s="141"/>
      <c r="G29" s="142"/>
      <c r="H29" s="143">
        <f t="shared" si="0"/>
        <v>0</v>
      </c>
      <c r="I29" s="144"/>
      <c r="J29" s="140"/>
      <c r="M29" s="14"/>
    </row>
    <row r="30" spans="2:13" ht="16.2" customHeight="1" x14ac:dyDescent="0.45">
      <c r="B30" s="436"/>
      <c r="C30" s="439"/>
      <c r="D30" s="140"/>
      <c r="E30" s="141"/>
      <c r="F30" s="141"/>
      <c r="G30" s="142"/>
      <c r="H30" s="143">
        <f t="shared" si="0"/>
        <v>0</v>
      </c>
      <c r="I30" s="144"/>
      <c r="J30" s="140"/>
      <c r="M30" s="14"/>
    </row>
    <row r="31" spans="2:13" ht="16.2" customHeight="1" x14ac:dyDescent="0.45">
      <c r="B31" s="436"/>
      <c r="C31" s="439"/>
      <c r="D31" s="140"/>
      <c r="E31" s="141"/>
      <c r="F31" s="141"/>
      <c r="G31" s="142"/>
      <c r="H31" s="143">
        <f t="shared" si="0"/>
        <v>0</v>
      </c>
      <c r="I31" s="144"/>
      <c r="J31" s="140"/>
    </row>
    <row r="32" spans="2:13" ht="16.2" customHeight="1" x14ac:dyDescent="0.45">
      <c r="B32" s="436"/>
      <c r="C32" s="439"/>
      <c r="D32" s="140"/>
      <c r="E32" s="141"/>
      <c r="F32" s="141"/>
      <c r="G32" s="142"/>
      <c r="H32" s="143">
        <f t="shared" si="0"/>
        <v>0</v>
      </c>
      <c r="I32" s="144"/>
      <c r="J32" s="140"/>
    </row>
    <row r="33" spans="2:14" ht="16.2" customHeight="1" x14ac:dyDescent="0.45">
      <c r="B33" s="436"/>
      <c r="C33" s="439"/>
      <c r="D33" s="140"/>
      <c r="E33" s="141"/>
      <c r="F33" s="141"/>
      <c r="G33" s="142"/>
      <c r="H33" s="143">
        <f t="shared" si="0"/>
        <v>0</v>
      </c>
      <c r="I33" s="144"/>
      <c r="J33" s="140"/>
    </row>
    <row r="34" spans="2:14" ht="16.2" customHeight="1" thickBot="1" x14ac:dyDescent="0.5">
      <c r="B34" s="436"/>
      <c r="C34" s="439"/>
      <c r="D34" s="145"/>
      <c r="E34" s="146"/>
      <c r="F34" s="146"/>
      <c r="G34" s="147"/>
      <c r="H34" s="143">
        <f>E34*F34</f>
        <v>0</v>
      </c>
      <c r="I34" s="148"/>
      <c r="J34" s="145"/>
    </row>
    <row r="35" spans="2:14" ht="16.2" customHeight="1" thickBot="1" x14ac:dyDescent="0.5">
      <c r="B35" s="436"/>
      <c r="C35" s="63" t="s">
        <v>211</v>
      </c>
      <c r="D35" s="149"/>
      <c r="E35" s="150"/>
      <c r="F35" s="150"/>
      <c r="G35" s="151"/>
      <c r="H35" s="203">
        <f>SUM(H15:H34)</f>
        <v>16680000</v>
      </c>
      <c r="I35" s="153"/>
      <c r="J35" s="154"/>
      <c r="M35" s="25" t="s">
        <v>68</v>
      </c>
      <c r="N35" s="26" t="s">
        <v>145</v>
      </c>
    </row>
    <row r="36" spans="2:14" ht="16.2" customHeight="1" x14ac:dyDescent="0.45">
      <c r="B36" s="436"/>
      <c r="C36" s="439" t="s">
        <v>212</v>
      </c>
      <c r="D36" s="196" t="s">
        <v>406</v>
      </c>
      <c r="E36" s="197">
        <v>2500000</v>
      </c>
      <c r="F36" s="197">
        <v>1</v>
      </c>
      <c r="G36" s="198" t="s">
        <v>403</v>
      </c>
      <c r="H36" s="205">
        <f t="shared" ref="H36:H55" si="1">E36*F36</f>
        <v>2500000</v>
      </c>
      <c r="I36" s="202">
        <v>8</v>
      </c>
      <c r="J36" s="155"/>
    </row>
    <row r="37" spans="2:14" ht="16.2" customHeight="1" x14ac:dyDescent="0.45">
      <c r="B37" s="436"/>
      <c r="C37" s="439"/>
      <c r="D37" s="196" t="s">
        <v>407</v>
      </c>
      <c r="E37" s="197">
        <v>2500000</v>
      </c>
      <c r="F37" s="197">
        <v>1</v>
      </c>
      <c r="G37" s="198" t="s">
        <v>403</v>
      </c>
      <c r="H37" s="205">
        <f t="shared" si="1"/>
        <v>2500000</v>
      </c>
      <c r="I37" s="201">
        <v>9</v>
      </c>
      <c r="J37" s="140"/>
    </row>
    <row r="38" spans="2:14" ht="16.2" customHeight="1" x14ac:dyDescent="0.45">
      <c r="B38" s="436"/>
      <c r="C38" s="439"/>
      <c r="D38" s="196" t="s">
        <v>408</v>
      </c>
      <c r="E38" s="197">
        <v>300000</v>
      </c>
      <c r="F38" s="197">
        <v>1</v>
      </c>
      <c r="G38" s="198" t="s">
        <v>403</v>
      </c>
      <c r="H38" s="205">
        <f t="shared" si="1"/>
        <v>300000</v>
      </c>
      <c r="I38" s="201">
        <v>10</v>
      </c>
      <c r="J38" s="140"/>
    </row>
    <row r="39" spans="2:14" ht="16.2" customHeight="1" x14ac:dyDescent="0.45">
      <c r="B39" s="436"/>
      <c r="C39" s="439"/>
      <c r="D39" s="196" t="s">
        <v>409</v>
      </c>
      <c r="E39" s="197">
        <v>300000</v>
      </c>
      <c r="F39" s="197">
        <v>1</v>
      </c>
      <c r="G39" s="198" t="s">
        <v>403</v>
      </c>
      <c r="H39" s="205">
        <f t="shared" si="1"/>
        <v>300000</v>
      </c>
      <c r="I39" s="201">
        <v>11</v>
      </c>
      <c r="J39" s="140"/>
    </row>
    <row r="40" spans="2:14" ht="16.2" customHeight="1" x14ac:dyDescent="0.45">
      <c r="B40" s="436"/>
      <c r="C40" s="439"/>
      <c r="D40" s="196" t="s">
        <v>410</v>
      </c>
      <c r="E40" s="197">
        <v>300000</v>
      </c>
      <c r="F40" s="197">
        <v>1</v>
      </c>
      <c r="G40" s="198" t="s">
        <v>403</v>
      </c>
      <c r="H40" s="205">
        <f t="shared" si="1"/>
        <v>300000</v>
      </c>
      <c r="I40" s="201">
        <v>12</v>
      </c>
      <c r="J40" s="140"/>
    </row>
    <row r="41" spans="2:14" ht="16.2" customHeight="1" x14ac:dyDescent="0.45">
      <c r="B41" s="436"/>
      <c r="C41" s="439"/>
      <c r="D41" s="196" t="s">
        <v>411</v>
      </c>
      <c r="E41" s="197">
        <v>500000</v>
      </c>
      <c r="F41" s="197">
        <v>1</v>
      </c>
      <c r="G41" s="198" t="s">
        <v>403</v>
      </c>
      <c r="H41" s="205">
        <f t="shared" si="1"/>
        <v>500000</v>
      </c>
      <c r="I41" s="201">
        <v>13</v>
      </c>
      <c r="J41" s="140"/>
    </row>
    <row r="42" spans="2:14" ht="16.2" customHeight="1" x14ac:dyDescent="0.45">
      <c r="B42" s="436"/>
      <c r="C42" s="439"/>
      <c r="D42" s="196" t="s">
        <v>412</v>
      </c>
      <c r="E42" s="197">
        <v>500000</v>
      </c>
      <c r="F42" s="197">
        <v>1</v>
      </c>
      <c r="G42" s="198" t="s">
        <v>403</v>
      </c>
      <c r="H42" s="205">
        <f t="shared" si="1"/>
        <v>500000</v>
      </c>
      <c r="I42" s="201">
        <v>14</v>
      </c>
      <c r="J42" s="140"/>
    </row>
    <row r="43" spans="2:14" ht="16.2" customHeight="1" x14ac:dyDescent="0.45">
      <c r="B43" s="436"/>
      <c r="C43" s="439"/>
      <c r="D43" s="196" t="s">
        <v>413</v>
      </c>
      <c r="E43" s="197">
        <v>300000</v>
      </c>
      <c r="F43" s="197">
        <v>1</v>
      </c>
      <c r="G43" s="198" t="s">
        <v>403</v>
      </c>
      <c r="H43" s="205">
        <f t="shared" si="1"/>
        <v>300000</v>
      </c>
      <c r="I43" s="201">
        <v>15</v>
      </c>
      <c r="J43" s="140"/>
    </row>
    <row r="44" spans="2:14" ht="16.2" customHeight="1" x14ac:dyDescent="0.45">
      <c r="B44" s="436"/>
      <c r="C44" s="439"/>
      <c r="D44" s="140"/>
      <c r="E44" s="141"/>
      <c r="F44" s="141"/>
      <c r="G44" s="142"/>
      <c r="H44" s="143">
        <f t="shared" si="1"/>
        <v>0</v>
      </c>
      <c r="I44" s="144"/>
      <c r="J44" s="140"/>
    </row>
    <row r="45" spans="2:14" ht="16.2" customHeight="1" x14ac:dyDescent="0.45">
      <c r="B45" s="436"/>
      <c r="C45" s="439"/>
      <c r="D45" s="140"/>
      <c r="E45" s="141"/>
      <c r="F45" s="141"/>
      <c r="G45" s="142"/>
      <c r="H45" s="143">
        <f t="shared" si="1"/>
        <v>0</v>
      </c>
      <c r="I45" s="144"/>
      <c r="J45" s="140"/>
    </row>
    <row r="46" spans="2:14" ht="16.2" customHeight="1" x14ac:dyDescent="0.45">
      <c r="B46" s="436"/>
      <c r="C46" s="439"/>
      <c r="D46" s="140"/>
      <c r="E46" s="141"/>
      <c r="F46" s="141"/>
      <c r="G46" s="142"/>
      <c r="H46" s="143">
        <f t="shared" si="1"/>
        <v>0</v>
      </c>
      <c r="I46" s="144"/>
      <c r="J46" s="140"/>
    </row>
    <row r="47" spans="2:14" ht="16.2" customHeight="1" x14ac:dyDescent="0.45">
      <c r="B47" s="436"/>
      <c r="C47" s="439"/>
      <c r="D47" s="140"/>
      <c r="E47" s="141"/>
      <c r="F47" s="141"/>
      <c r="G47" s="142"/>
      <c r="H47" s="143">
        <f t="shared" si="1"/>
        <v>0</v>
      </c>
      <c r="I47" s="144"/>
      <c r="J47" s="140"/>
    </row>
    <row r="48" spans="2:14" ht="16.2" customHeight="1" x14ac:dyDescent="0.45">
      <c r="B48" s="436"/>
      <c r="C48" s="439"/>
      <c r="D48" s="140"/>
      <c r="E48" s="141"/>
      <c r="F48" s="141"/>
      <c r="G48" s="142"/>
      <c r="H48" s="143">
        <f t="shared" si="1"/>
        <v>0</v>
      </c>
      <c r="I48" s="144"/>
      <c r="J48" s="140"/>
    </row>
    <row r="49" spans="2:14" ht="16.2" customHeight="1" x14ac:dyDescent="0.45">
      <c r="B49" s="436"/>
      <c r="C49" s="439"/>
      <c r="D49" s="140"/>
      <c r="E49" s="141"/>
      <c r="F49" s="141"/>
      <c r="G49" s="142"/>
      <c r="H49" s="143">
        <f t="shared" si="1"/>
        <v>0</v>
      </c>
      <c r="I49" s="144"/>
      <c r="J49" s="140"/>
    </row>
    <row r="50" spans="2:14" ht="16.2" customHeight="1" x14ac:dyDescent="0.45">
      <c r="B50" s="436"/>
      <c r="C50" s="439"/>
      <c r="D50" s="140"/>
      <c r="E50" s="141"/>
      <c r="F50" s="141"/>
      <c r="G50" s="142"/>
      <c r="H50" s="143">
        <f t="shared" si="1"/>
        <v>0</v>
      </c>
      <c r="I50" s="144"/>
      <c r="J50" s="140"/>
    </row>
    <row r="51" spans="2:14" ht="16.2" customHeight="1" x14ac:dyDescent="0.45">
      <c r="B51" s="436"/>
      <c r="C51" s="439"/>
      <c r="D51" s="140"/>
      <c r="E51" s="141"/>
      <c r="F51" s="141"/>
      <c r="G51" s="142"/>
      <c r="H51" s="143">
        <f t="shared" si="1"/>
        <v>0</v>
      </c>
      <c r="I51" s="144"/>
      <c r="J51" s="140"/>
    </row>
    <row r="52" spans="2:14" ht="16.2" customHeight="1" x14ac:dyDescent="0.45">
      <c r="B52" s="436"/>
      <c r="C52" s="439"/>
      <c r="D52" s="140"/>
      <c r="E52" s="141"/>
      <c r="F52" s="141"/>
      <c r="G52" s="142"/>
      <c r="H52" s="143">
        <f t="shared" si="1"/>
        <v>0</v>
      </c>
      <c r="I52" s="144"/>
      <c r="J52" s="140"/>
    </row>
    <row r="53" spans="2:14" ht="16.2" customHeight="1" x14ac:dyDescent="0.45">
      <c r="B53" s="436"/>
      <c r="C53" s="439"/>
      <c r="D53" s="140"/>
      <c r="E53" s="141"/>
      <c r="F53" s="141"/>
      <c r="G53" s="142"/>
      <c r="H53" s="143">
        <f t="shared" si="1"/>
        <v>0</v>
      </c>
      <c r="I53" s="144"/>
      <c r="J53" s="140"/>
    </row>
    <row r="54" spans="2:14" ht="16.2" customHeight="1" x14ac:dyDescent="0.45">
      <c r="B54" s="436"/>
      <c r="C54" s="439"/>
      <c r="D54" s="140"/>
      <c r="E54" s="141"/>
      <c r="F54" s="141"/>
      <c r="G54" s="142"/>
      <c r="H54" s="143">
        <f t="shared" si="1"/>
        <v>0</v>
      </c>
      <c r="I54" s="144"/>
      <c r="J54" s="140"/>
    </row>
    <row r="55" spans="2:14" ht="16.2" customHeight="1" thickBot="1" x14ac:dyDescent="0.5">
      <c r="B55" s="436"/>
      <c r="C55" s="439"/>
      <c r="D55" s="145"/>
      <c r="E55" s="146"/>
      <c r="F55" s="146"/>
      <c r="G55" s="147"/>
      <c r="H55" s="143">
        <f t="shared" si="1"/>
        <v>0</v>
      </c>
      <c r="I55" s="148"/>
      <c r="J55" s="145"/>
    </row>
    <row r="56" spans="2:14" ht="16.2" customHeight="1" thickBot="1" x14ac:dyDescent="0.5">
      <c r="B56" s="436"/>
      <c r="C56" s="63" t="s">
        <v>213</v>
      </c>
      <c r="D56" s="64"/>
      <c r="E56" s="65"/>
      <c r="F56" s="65"/>
      <c r="G56" s="66"/>
      <c r="H56" s="203">
        <f>SUM(H36:H55)</f>
        <v>7200000</v>
      </c>
      <c r="I56" s="67"/>
      <c r="J56" s="68"/>
      <c r="M56" s="25" t="s">
        <v>68</v>
      </c>
      <c r="N56" s="26" t="s">
        <v>145</v>
      </c>
    </row>
    <row r="57" spans="2:14" ht="16.2" customHeight="1" thickBot="1" x14ac:dyDescent="0.5">
      <c r="B57" s="437"/>
      <c r="C57" s="63" t="s">
        <v>214</v>
      </c>
      <c r="D57" s="64"/>
      <c r="E57" s="65"/>
      <c r="F57" s="65"/>
      <c r="G57" s="66"/>
      <c r="H57" s="203">
        <f>SUM(H14,H35,H56)</f>
        <v>24080000</v>
      </c>
      <c r="I57" s="67"/>
      <c r="J57" s="68"/>
      <c r="M57" s="25" t="s">
        <v>68</v>
      </c>
      <c r="N57" s="26" t="s">
        <v>145</v>
      </c>
    </row>
    <row r="58" spans="2:14" ht="16.2" customHeight="1" thickBot="1" x14ac:dyDescent="0.5">
      <c r="B58" s="430" t="s">
        <v>215</v>
      </c>
      <c r="C58" s="431"/>
      <c r="D58" s="69"/>
      <c r="E58" s="70"/>
      <c r="F58" s="70"/>
      <c r="G58" s="71"/>
      <c r="H58" s="204">
        <f>H57*0.1</f>
        <v>2408000</v>
      </c>
      <c r="I58" s="72"/>
      <c r="J58" s="73"/>
      <c r="M58" s="25" t="s">
        <v>68</v>
      </c>
      <c r="N58" s="26" t="s">
        <v>145</v>
      </c>
    </row>
    <row r="59" spans="2:14" ht="16.2" customHeight="1" thickBot="1" x14ac:dyDescent="0.5">
      <c r="B59" s="432" t="s">
        <v>216</v>
      </c>
      <c r="C59" s="433"/>
      <c r="D59" s="64"/>
      <c r="E59" s="74"/>
      <c r="F59" s="74"/>
      <c r="G59" s="75"/>
      <c r="H59" s="203">
        <f>H57+H58</f>
        <v>26488000</v>
      </c>
      <c r="I59" s="76"/>
      <c r="J59" s="77"/>
      <c r="M59" s="25" t="s">
        <v>68</v>
      </c>
      <c r="N59" s="26" t="s">
        <v>217</v>
      </c>
    </row>
    <row r="60" spans="2:14" ht="16.2" customHeight="1" x14ac:dyDescent="0.45"/>
    <row r="61" spans="2:14" ht="16.2" customHeight="1" x14ac:dyDescent="0.45">
      <c r="B61" s="14" t="s">
        <v>218</v>
      </c>
    </row>
    <row r="62" spans="2:14" ht="16.2" customHeight="1" x14ac:dyDescent="0.45">
      <c r="B62" s="14" t="s">
        <v>219</v>
      </c>
    </row>
    <row r="63" spans="2:14" ht="16.2" customHeight="1" x14ac:dyDescent="0.45">
      <c r="B63" s="14" t="s">
        <v>220</v>
      </c>
    </row>
    <row r="64" spans="2:14" ht="16.2" customHeight="1" x14ac:dyDescent="0.45">
      <c r="B64" s="14" t="s">
        <v>221</v>
      </c>
    </row>
    <row r="65" ht="16.2" customHeight="1" x14ac:dyDescent="0.45"/>
    <row r="66" ht="16.2" customHeight="1" x14ac:dyDescent="0.45"/>
    <row r="67" ht="16.2" customHeight="1" x14ac:dyDescent="0.45"/>
    <row r="68" ht="16.2" customHeight="1" x14ac:dyDescent="0.45"/>
    <row r="69" ht="16.2" customHeight="1" x14ac:dyDescent="0.45"/>
  </sheetData>
  <mergeCells count="10">
    <mergeCell ref="B58:C58"/>
    <mergeCell ref="B59:C59"/>
    <mergeCell ref="A1:B1"/>
    <mergeCell ref="C1:J1"/>
    <mergeCell ref="B8:C8"/>
    <mergeCell ref="B10:C10"/>
    <mergeCell ref="B11:B57"/>
    <mergeCell ref="C11:C13"/>
    <mergeCell ref="C15:C34"/>
    <mergeCell ref="C36:C55"/>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様式1</vt:lpstr>
      <vt:lpstr>別紙1-1</vt:lpstr>
      <vt:lpstr>別紙1-2</vt:lpstr>
      <vt:lpstr>別紙2</vt:lpstr>
      <vt:lpstr>添付1</vt:lpstr>
      <vt:lpstr>添付2</vt:lpstr>
      <vt:lpstr>添付3</vt:lpstr>
      <vt:lpstr>添付4</vt:lpstr>
      <vt:lpstr>添付5（太陽光）</vt:lpstr>
      <vt:lpstr>添付5（蓄電池）</vt:lpstr>
      <vt:lpstr>集計用</vt:lpstr>
      <vt:lpstr>添付1!Print_Area</vt:lpstr>
      <vt:lpstr>添付2!Print_Area</vt:lpstr>
      <vt:lpstr>添付3!Print_Area</vt:lpstr>
      <vt:lpstr>添付4!Print_Area</vt:lpstr>
      <vt:lpstr>'添付5（太陽光）'!Print_Area</vt:lpstr>
      <vt:lpstr>'添付5（蓄電池）'!Print_Area</vt:lpstr>
      <vt:lpstr>'別紙1-1'!Print_Area</vt:lpstr>
      <vt:lpstr>'別紙1-2'!Print_Area</vt:lpstr>
      <vt:lpstr>別紙2!Print_Area</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令和５年度いばらきエネルギーシフト促進事業補助金交付申請書</dc:title>
  <dc:creator>茨城県</dc:creator>
  <cp:lastModifiedBy>政策企画部情報システム課</cp:lastModifiedBy>
  <cp:revision>2</cp:revision>
  <cp:lastPrinted>2024-06-12T09:18:57Z</cp:lastPrinted>
  <dcterms:created xsi:type="dcterms:W3CDTF">2023-04-24T00:20:00Z</dcterms:created>
  <dcterms:modified xsi:type="dcterms:W3CDTF">2024-06-26T08:23:45Z</dcterms:modified>
</cp:coreProperties>
</file>